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SebWride\Public First Dropbox\Seb Wride\LaunchResearch\UK\"/>
    </mc:Choice>
  </mc:AlternateContent>
  <xr:revisionPtr revIDLastSave="0" documentId="13_ncr:1_{162B56DC-15E9-4A4A-8D0E-4641A3C2B6FD}" xr6:coauthVersionLast="47" xr6:coauthVersionMax="47" xr10:uidLastSave="{00000000-0000-0000-0000-000000000000}"/>
  <bookViews>
    <workbookView xWindow="-108" yWindow="-108" windowWidth="23256" windowHeight="12456"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33" l="1"/>
  <c r="B22" i="132"/>
  <c r="B22" i="131"/>
  <c r="B22" i="130"/>
  <c r="B19" i="129"/>
  <c r="B19" i="128"/>
  <c r="B18" i="127"/>
  <c r="B18" i="126"/>
  <c r="B18" i="125"/>
  <c r="B18" i="124"/>
  <c r="B18" i="123"/>
  <c r="B18" i="122"/>
  <c r="B18" i="121"/>
  <c r="B18" i="120"/>
  <c r="B18" i="119"/>
  <c r="B16" i="118"/>
  <c r="B16" i="117"/>
  <c r="B22" i="116"/>
  <c r="B22" i="115"/>
  <c r="B22" i="114"/>
  <c r="B22" i="113"/>
  <c r="B22" i="112"/>
  <c r="B16" i="111"/>
  <c r="B17" i="110"/>
  <c r="B16" i="109"/>
  <c r="B17" i="108"/>
  <c r="B26" i="107"/>
  <c r="B26" i="106"/>
  <c r="B26" i="105"/>
  <c r="B26" i="104"/>
  <c r="B18" i="103"/>
  <c r="B18" i="102"/>
  <c r="B18" i="101"/>
  <c r="B18" i="100"/>
  <c r="B17" i="99"/>
  <c r="B17" i="98"/>
  <c r="B17" i="97"/>
  <c r="B17" i="96"/>
  <c r="B22" i="95"/>
  <c r="B23" i="94"/>
  <c r="B18" i="93"/>
  <c r="B22" i="92"/>
  <c r="B22" i="91"/>
  <c r="B22" i="90"/>
  <c r="B22" i="89"/>
  <c r="B22" i="88"/>
  <c r="B16" i="87"/>
  <c r="B16" i="86"/>
  <c r="B16" i="85"/>
  <c r="B16" i="84"/>
  <c r="B16" i="83"/>
  <c r="B18" i="82"/>
  <c r="B18" i="81"/>
  <c r="B18" i="80"/>
  <c r="B18" i="79"/>
  <c r="B17" i="78"/>
  <c r="B22" i="77"/>
  <c r="B22" i="76"/>
  <c r="B22" i="75"/>
  <c r="B25" i="74"/>
  <c r="B19" i="73"/>
  <c r="B22" i="72"/>
  <c r="B22" i="71"/>
  <c r="B22" i="70"/>
  <c r="B22" i="69"/>
  <c r="B26" i="68"/>
  <c r="B22" i="67"/>
  <c r="B26" i="66"/>
  <c r="B22" i="65"/>
  <c r="B22" i="64"/>
  <c r="B22" i="63"/>
  <c r="B22" i="62"/>
  <c r="B22" i="61"/>
  <c r="B22" i="60"/>
  <c r="B22" i="59"/>
  <c r="B22" i="58"/>
  <c r="B22" i="57"/>
  <c r="B22" i="56"/>
  <c r="B22" i="55"/>
  <c r="B22" i="54"/>
  <c r="B22" i="53"/>
  <c r="B22" i="52"/>
  <c r="B22" i="51"/>
  <c r="B22" i="50"/>
  <c r="B22" i="49"/>
  <c r="B22" i="48"/>
  <c r="B22" i="47"/>
  <c r="B22" i="46"/>
  <c r="B22" i="45"/>
  <c r="B22" i="44"/>
  <c r="B22" i="43"/>
  <c r="B22" i="42"/>
  <c r="B22" i="41"/>
  <c r="B22" i="40"/>
  <c r="B22" i="39"/>
  <c r="B37" i="38"/>
  <c r="B37" i="37"/>
  <c r="B37" i="36"/>
  <c r="B24" i="35"/>
  <c r="B16" i="34"/>
  <c r="B16" i="33"/>
  <c r="B16" i="32"/>
  <c r="B16" i="31"/>
  <c r="B16" i="30"/>
  <c r="B16" i="29"/>
  <c r="B16" i="28"/>
  <c r="B16" i="27"/>
  <c r="B16" i="26"/>
  <c r="B16" i="25"/>
  <c r="B16" i="24"/>
  <c r="B16" i="23"/>
  <c r="B16" i="22"/>
  <c r="B16" i="21"/>
  <c r="B18" i="20"/>
  <c r="B22" i="19"/>
  <c r="B22" i="18"/>
  <c r="B22" i="17"/>
  <c r="B22" i="16"/>
  <c r="B22" i="15"/>
  <c r="B22" i="14"/>
  <c r="B22" i="13"/>
  <c r="B17" i="12"/>
  <c r="B17" i="11"/>
  <c r="B17" i="10"/>
  <c r="B22" i="9"/>
  <c r="B22" i="8"/>
  <c r="B22" i="7"/>
  <c r="B22" i="6"/>
  <c r="B22" i="5"/>
  <c r="B22" i="4"/>
  <c r="E138" i="2"/>
  <c r="D138" i="2"/>
  <c r="E137" i="2"/>
  <c r="D137" i="2"/>
  <c r="E136" i="2"/>
  <c r="D136" i="2"/>
  <c r="D135" i="2"/>
  <c r="E134" i="2"/>
  <c r="D134" i="2"/>
  <c r="E133" i="2"/>
  <c r="D133" i="2"/>
  <c r="E132" i="2"/>
  <c r="D132" i="2"/>
  <c r="E131" i="2"/>
  <c r="D131" i="2"/>
  <c r="E130" i="2"/>
  <c r="D130" i="2"/>
  <c r="E129" i="2"/>
  <c r="D129" i="2"/>
  <c r="E128" i="2"/>
  <c r="D128" i="2"/>
  <c r="E127" i="2"/>
  <c r="D127" i="2"/>
  <c r="E126" i="2"/>
  <c r="D126" i="2"/>
  <c r="E125" i="2"/>
  <c r="D125" i="2"/>
  <c r="D124" i="2"/>
  <c r="E123" i="2"/>
  <c r="D123" i="2"/>
  <c r="E122" i="2"/>
  <c r="D122" i="2"/>
  <c r="E121" i="2"/>
  <c r="D121" i="2"/>
  <c r="E120" i="2"/>
  <c r="D120" i="2"/>
  <c r="E119" i="2"/>
  <c r="D119" i="2"/>
  <c r="E118" i="2"/>
  <c r="D118"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E54" i="2"/>
  <c r="D54" i="2"/>
  <c r="D53" i="2"/>
  <c r="E52" i="2"/>
  <c r="D52" i="2"/>
  <c r="E51" i="2"/>
  <c r="D51" i="2"/>
  <c r="E50" i="2"/>
  <c r="D50" i="2"/>
  <c r="E49" i="2"/>
  <c r="D49" i="2"/>
  <c r="E48" i="2"/>
  <c r="D48" i="2"/>
  <c r="E47" i="2"/>
  <c r="D47" i="2"/>
  <c r="E46" i="2"/>
  <c r="D46" i="2"/>
  <c r="E45" i="2"/>
  <c r="D45" i="2"/>
  <c r="D44" i="2"/>
  <c r="E43" i="2"/>
  <c r="D43" i="2"/>
  <c r="E42" i="2"/>
  <c r="D42" i="2"/>
  <c r="E41" i="2"/>
  <c r="D41" i="2"/>
  <c r="E40" i="2"/>
  <c r="D40" i="2"/>
  <c r="E39" i="2"/>
  <c r="D39" i="2"/>
  <c r="E38" i="2"/>
  <c r="D38" i="2"/>
  <c r="E37" i="2"/>
  <c r="D37" i="2"/>
  <c r="E36" i="2"/>
  <c r="D36" i="2"/>
  <c r="E35" i="2"/>
  <c r="D35"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<sst xmlns="http://schemas.openxmlformats.org/spreadsheetml/2006/main" count="6283" uniqueCount="436">
  <si>
    <t>Public First and Stonehaven Trade Offs UK</t>
  </si>
  <si>
    <t>Fieldwork:</t>
  </si>
  <si>
    <t>11th Mar - 15th Mar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</si>
  <si>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</si>
  <si>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</si>
  <si>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</si>
  <si>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</si>
  <si>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</si>
  <si>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</si>
  <si>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</si>
  <si>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</si>
  <si>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</si>
  <si>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</si>
  <si>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</si>
  <si>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</si>
  <si>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</si>
  <si>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</si>
  <si>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</si>
  <si>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</si>
  <si>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</si>
  <si>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</si>
  <si>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</si>
  <si>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</si>
  <si>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</si>
  <si>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</si>
  <si>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</si>
  <si>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</si>
  <si>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Labour</t>
  </si>
  <si>
    <t>Conservative</t>
  </si>
  <si>
    <t>Reform</t>
  </si>
  <si>
    <t>Lib Dem</t>
  </si>
  <si>
    <t>Green</t>
  </si>
  <si>
    <t>Yes</t>
  </si>
  <si>
    <t>No</t>
  </si>
  <si>
    <t>Graduate</t>
  </si>
  <si>
    <t>NonGraduate</t>
  </si>
  <si>
    <t>Gender</t>
  </si>
  <si>
    <t>Age</t>
  </si>
  <si>
    <t>Vote</t>
  </si>
  <si>
    <t>Children U30</t>
  </si>
  <si>
    <t>Grandchildren U30</t>
  </si>
  <si>
    <t>Education</t>
  </si>
  <si>
    <t xml:space="preserve"> The world is becoming a more dangerous place</t>
  </si>
  <si>
    <t xml:space="preserve"> The UK government is in too much debt</t>
  </si>
  <si>
    <t xml:space="preserve"> The UK government is not delivering for people like me</t>
  </si>
  <si>
    <t xml:space="preserve"> I am proud to be from the UK</t>
  </si>
  <si>
    <t xml:space="preserve"> The UK government has no money</t>
  </si>
  <si>
    <t>Strongly Agree</t>
  </si>
  <si>
    <t>Agree</t>
  </si>
  <si>
    <t>Neither Agree nor Disagree</t>
  </si>
  <si>
    <t>Disagree</t>
  </si>
  <si>
    <t>Strongly Disagree</t>
  </si>
  <si>
    <t>Don’t Know</t>
  </si>
  <si>
    <t>Total Agree:</t>
  </si>
  <si>
    <t>Total Disagree:</t>
  </si>
  <si>
    <t>Net:</t>
  </si>
  <si>
    <t>Grid Summary: Do you agree or disagree with the following?</t>
  </si>
  <si>
    <t>Fieldwork:  11th Mar - 15th Mar 2025</t>
  </si>
  <si>
    <t>Data weighted by interlocking age &amp; gender, region and social grade to Nationally Representative Proportions</t>
  </si>
  <si>
    <t>BASE: All Respondents</t>
  </si>
  <si>
    <t>Do you agree or disagree with the following?: The world is becoming a more dangerous place</t>
  </si>
  <si>
    <t>Do you agree or disagree with the following?: I am proud to be from the UK</t>
  </si>
  <si>
    <t>Do you agree or disagree with the following?: The UK government has no money</t>
  </si>
  <si>
    <t>Do you agree or disagree with the following?: The UK government is in too much debt</t>
  </si>
  <si>
    <t>Do you agree or disagree with the following?: The UK government is not delivering for people like me</t>
  </si>
  <si>
    <t>Currently our planning laws and processes mean too many developments are blocked by residents</t>
  </si>
  <si>
    <t>Currently our planning laws and processes allow for the right level of new developments</t>
  </si>
  <si>
    <t>Currently our planning laws and processes mean too many developments are built against the wishes of residents</t>
  </si>
  <si>
    <t xml:space="preserve"> Which of the following comes closest to your view?</t>
  </si>
  <si>
    <t>The UK government moves too slowly</t>
  </si>
  <si>
    <t>The UK government moves at the right pace</t>
  </si>
  <si>
    <t>The UK government moves too quickly</t>
  </si>
  <si>
    <t>The government has enough money to better fund public services, but is incapable of doing so</t>
  </si>
  <si>
    <t>The government has enough money to better fund public services, but is choosing not to</t>
  </si>
  <si>
    <t>The government does not have enough money to better fund public services</t>
  </si>
  <si>
    <t>The Prime Minister and their closest advisers</t>
  </si>
  <si>
    <t>Members of Parliament</t>
  </si>
  <si>
    <t>Ministers who are MPs but given jobs to run Government Departments</t>
  </si>
  <si>
    <t>Civil servants</t>
  </si>
  <si>
    <t>Advisers that we don’t know much about</t>
  </si>
  <si>
    <t>The King and Royal Family</t>
  </si>
  <si>
    <t>Don’t know</t>
  </si>
  <si>
    <t>The Armed Forces and the police</t>
  </si>
  <si>
    <t>Other (Please Specify)</t>
  </si>
  <si>
    <t>When you hear the word “Government” in Britain, who do you think of as primarily running the Government and being in ultimate control?Select only TWO of the following</t>
  </si>
  <si>
    <t xml:space="preserve"> The UK government should reduce the UK debt</t>
  </si>
  <si>
    <t xml:space="preserve"> The UK government should increase spending on healthcare</t>
  </si>
  <si>
    <t xml:space="preserve"> The UK government should reduce taxes on individuals</t>
  </si>
  <si>
    <t xml:space="preserve"> The UK government should increase spending on defence</t>
  </si>
  <si>
    <t xml:space="preserve"> The UK government should reduce taxes on businesses</t>
  </si>
  <si>
    <t>Do you agree or disagree with the following?: The UK government should reduce the UK debt</t>
  </si>
  <si>
    <t>Do you agree or disagree with the following?: The UK government should reduce taxes on individuals</t>
  </si>
  <si>
    <t>Do you agree or disagree with the following?: The UK government should reduce taxes on businesses</t>
  </si>
  <si>
    <t>Do you agree or disagree with the following?: The UK government should increase spending on healthcare</t>
  </si>
  <si>
    <t>Do you agree or disagree with the following?: The UK government should increase spending on defence</t>
  </si>
  <si>
    <t>This is definitely possible</t>
  </si>
  <si>
    <t>This is probably possible</t>
  </si>
  <si>
    <t>This is probably not possible</t>
  </si>
  <si>
    <t>This is definitely not possible</t>
  </si>
  <si>
    <t xml:space="preserve"> Do you think it is possible for the government to reduce taxes and debt, while increasing spending?</t>
  </si>
  <si>
    <t>That the government keeps taxes on individuals low</t>
  </si>
  <si>
    <t>That the government spends more money on public services</t>
  </si>
  <si>
    <t>Don't Know</t>
  </si>
  <si>
    <t xml:space="preserve"> Which of the following is more important to you?</t>
  </si>
  <si>
    <t>That the government builds renewable energy sources in the UK</t>
  </si>
  <si>
    <t>That the government reduces national debt</t>
  </si>
  <si>
    <t>That the government builds a strong military</t>
  </si>
  <si>
    <t>That the government ensures people who are unable to work can live comfortably</t>
  </si>
  <si>
    <t>That the government reduces waiting lists for the NHS</t>
  </si>
  <si>
    <t>That the government reduces the number of people illegally migrating to the UK</t>
  </si>
  <si>
    <t>Having more immigration to the UK, but providing better quality care for elderly people</t>
  </si>
  <si>
    <t>Having less immigration to the UK, but providing worse quality care for elderly people</t>
  </si>
  <si>
    <t xml:space="preserve"> Which of the following would you prefer, if you had to choose?</t>
  </si>
  <si>
    <t>Reducing the taxes on individuals, but reducing the size of the UK’s armed forces</t>
  </si>
  <si>
    <t>Increasing the taxes on individuals, but increasing the size of the UK’s armed forces</t>
  </si>
  <si>
    <t>Reducing waiting lists for the NHS, but reducing the amount of money spent on defence</t>
  </si>
  <si>
    <t>Increasing waiting lists for the NHS, but increasing the amount of money spent on defence</t>
  </si>
  <si>
    <t>Making it easier for people in the UK to access skills and training, but reducing the availability of childcare services</t>
  </si>
  <si>
    <t>Making it harder for people in the UK to access skills and training, but increasing the availability of childcare services</t>
  </si>
  <si>
    <t xml:space="preserve"> A new hospital</t>
  </si>
  <si>
    <t xml:space="preserve"> New wind turbines</t>
  </si>
  <si>
    <t xml:space="preserve"> A new school</t>
  </si>
  <si>
    <t xml:space="preserve"> A new factory for defence technology</t>
  </si>
  <si>
    <t xml:space="preserve"> A new data centre</t>
  </si>
  <si>
    <t>I would support government overriding to build this</t>
  </si>
  <si>
    <t>I would oppose government overriding to build this</t>
  </si>
  <si>
    <t>Grid Summary: Some say planning laws and local opposition mean it is difficult for important developments and infrastructure to be constructed. In your view, should the government be able to override planning laws and local opposition in order to build any of the following quickly?</t>
  </si>
  <si>
    <t>Some say planning laws and local opposition mean it is difficult for important developments and infrastructure to be constructed. In your view, should the government be able to override planning laws and local opposition in order to build any of the following quickly?: A new hospital</t>
  </si>
  <si>
    <t>Some say planning laws and local opposition mean it is difficult for important developments and infrastructure to be constructed. In your view, should the government be able to override planning laws and local opposition in order to build any of the following quickly?: New wind turbines</t>
  </si>
  <si>
    <t>Some say planning laws and local opposition mean it is difficult for important developments and infrastructure to be constructed. In your view, should the government be able to override planning laws and local opposition in order to build any of the following quickly?: A new school</t>
  </si>
  <si>
    <t>Some say planning laws and local opposition mean it is difficult for important developments and infrastructure to be constructed. In your view, should the government be able to override planning laws and local opposition in order to build any of the following quickly?: A new factory for defence technology</t>
  </si>
  <si>
    <t>Some say planning laws and local opposition mean it is difficult for important developments and infrastructure to be constructed. In your view, should the government be able to override planning laws and local opposition in order to build any of the following quickly?: A new data centre</t>
  </si>
  <si>
    <t>What will win them an election in the future</t>
  </si>
  <si>
    <t>What their party donors want them to do</t>
  </si>
  <si>
    <t>What is best for the country</t>
  </si>
  <si>
    <t>What they personally want to do</t>
  </si>
  <si>
    <t>What is best in the long term</t>
  </si>
  <si>
    <t>What the expert advice would tell them to do</t>
  </si>
  <si>
    <t>What the public want them to do</t>
  </si>
  <si>
    <t>What is best in the short term</t>
  </si>
  <si>
    <t>What is best for the world</t>
  </si>
  <si>
    <t>None of the above</t>
  </si>
  <si>
    <t>Which of the following do you think the government is considering most when making decisions about the economy, spending and trade-offs?Select up to three of the following</t>
  </si>
  <si>
    <t>France</t>
  </si>
  <si>
    <t>America</t>
  </si>
  <si>
    <t>Germany</t>
  </si>
  <si>
    <t>Canada</t>
  </si>
  <si>
    <t>Australia</t>
  </si>
  <si>
    <t>Spain</t>
  </si>
  <si>
    <t>Italy</t>
  </si>
  <si>
    <t>Poland</t>
  </si>
  <si>
    <t>Sweden</t>
  </si>
  <si>
    <t>Ukraine</t>
  </si>
  <si>
    <t>Israel</t>
  </si>
  <si>
    <t>Japan</t>
  </si>
  <si>
    <t>India</t>
  </si>
  <si>
    <t>South Korea</t>
  </si>
  <si>
    <t>South Africa</t>
  </si>
  <si>
    <t>Russia</t>
  </si>
  <si>
    <t>Saudi Arabia</t>
  </si>
  <si>
    <t>China</t>
  </si>
  <si>
    <t>Nigeria</t>
  </si>
  <si>
    <t>Brazil</t>
  </si>
  <si>
    <t>Egypt</t>
  </si>
  <si>
    <t>Mexico</t>
  </si>
  <si>
    <t>If the UK was attacked by a foreign power or by a foreign terrorist group, which of the following countries would you expect to come to the UK's aid militarily?</t>
  </si>
  <si>
    <t>Thinking about the UK’s relationships with foreign countries, with which country is the relationship most important for the safety and prosperity of the UK?Select up to three of the following</t>
  </si>
  <si>
    <t>Which of the following countries do you think share the most values with the UK? Select up to three of the following</t>
  </si>
  <si>
    <t xml:space="preserve"> The US has a strong military</t>
  </si>
  <si>
    <t xml:space="preserve"> The US  is an important military ally</t>
  </si>
  <si>
    <t xml:space="preserve"> Our enemies would be afraid to attack the UK because of our relationship with the US</t>
  </si>
  <si>
    <t xml:space="preserve"> The US has a strong economy</t>
  </si>
  <si>
    <t xml:space="preserve"> The US protects democracy</t>
  </si>
  <si>
    <t xml:space="preserve"> The US protects free speech</t>
  </si>
  <si>
    <t xml:space="preserve"> The US shares our values</t>
  </si>
  <si>
    <t xml:space="preserve"> The US is a reliable ally</t>
  </si>
  <si>
    <t>Grid Summary: Thinking about the US do you agree or disagree with the following?</t>
  </si>
  <si>
    <t>Thinking about the US do you agree or disagree with the following?: The US is a reliable ally</t>
  </si>
  <si>
    <t>Thinking about the US do you agree or disagree with the following?: The US  is an important military ally</t>
  </si>
  <si>
    <t>Thinking about the US do you agree or disagree with the following?: Our enemies would be afraid to attack the UK because of our relationship with the US</t>
  </si>
  <si>
    <t>Thinking about the US do you agree or disagree with the following?: The US has a strong military</t>
  </si>
  <si>
    <t>Thinking about the US do you agree or disagree with the following?: The US shares our values</t>
  </si>
  <si>
    <t>Thinking about the US do you agree or disagree with the following?: The US has a strong economy</t>
  </si>
  <si>
    <t>Thinking about the US do you agree or disagree with the following?: The US protects free speech</t>
  </si>
  <si>
    <t>Thinking about the US do you agree or disagree with the following?: The US protects democracy</t>
  </si>
  <si>
    <t xml:space="preserve"> France  is an important military ally</t>
  </si>
  <si>
    <t xml:space="preserve"> France protects democracy</t>
  </si>
  <si>
    <t xml:space="preserve"> France protects free speech</t>
  </si>
  <si>
    <t xml:space="preserve"> France has a strong military</t>
  </si>
  <si>
    <t xml:space="preserve"> France shares our values</t>
  </si>
  <si>
    <t xml:space="preserve"> France is a reliable ally</t>
  </si>
  <si>
    <t xml:space="preserve"> France has a strong economy</t>
  </si>
  <si>
    <t xml:space="preserve"> Our enemies would be afraid to attack the UK because of our relationship with France</t>
  </si>
  <si>
    <t>Grid Summary: Thinking about France do you agree or disagree with the following?</t>
  </si>
  <si>
    <t>Thinking about France do you agree or disagree with the following?: France is a reliable ally</t>
  </si>
  <si>
    <t>Thinking about France do you agree or disagree with the following?: France  is an important military ally</t>
  </si>
  <si>
    <t>Thinking about France do you agree or disagree with the following?: Our enemies would be afraid to attack the UK because of our relationship with France</t>
  </si>
  <si>
    <t>Thinking about France do you agree or disagree with the following?: France has a strong military</t>
  </si>
  <si>
    <t>Thinking about France do you agree or disagree with the following?: France shares our values</t>
  </si>
  <si>
    <t>Thinking about France do you agree or disagree with the following?: France has a strong economy</t>
  </si>
  <si>
    <t>Thinking about France do you agree or disagree with the following?: France protects free speech</t>
  </si>
  <si>
    <t>Thinking about France do you agree or disagree with the following?: France protects democracy</t>
  </si>
  <si>
    <t xml:space="preserve"> Germany is an important military ally</t>
  </si>
  <si>
    <t xml:space="preserve"> Germany protects democracy</t>
  </si>
  <si>
    <t xml:space="preserve"> Germany shares our values</t>
  </si>
  <si>
    <t xml:space="preserve"> Germany is a reliable ally</t>
  </si>
  <si>
    <t xml:space="preserve"> Germany protects free speech</t>
  </si>
  <si>
    <t xml:space="preserve"> Germany has a strong military</t>
  </si>
  <si>
    <t xml:space="preserve"> Germany has a strong economy</t>
  </si>
  <si>
    <t xml:space="preserve"> Our enemies would be afraid to attack the UK because of our relationship with Germany</t>
  </si>
  <si>
    <t>Grid Summary: Thinking about Germany do you agree or disagree with the following?</t>
  </si>
  <si>
    <t>Thinking about Germany do you agree or disagree with the following?: Germany is a reliable ally</t>
  </si>
  <si>
    <t>Thinking about Germany do you agree or disagree with the following?: Germany is an important military ally</t>
  </si>
  <si>
    <t>Thinking about Germany do you agree or disagree with the following?: Our enemies would be afraid to attack the UK because of our relationship with Germany</t>
  </si>
  <si>
    <t>Thinking about Germany do you agree or disagree with the following?: Germany has a strong military</t>
  </si>
  <si>
    <t>Thinking about Germany do you agree or disagree with the following?: Germany shares our values</t>
  </si>
  <si>
    <t>Thinking about Germany do you agree or disagree with the following?: Germany has a strong economy</t>
  </si>
  <si>
    <t>Thinking about Germany do you agree or disagree with the following?: Germany protects free speech</t>
  </si>
  <si>
    <t>Thinking about Germany do you agree or disagree with the following?: Germany protects democracy</t>
  </si>
  <si>
    <t>Not investing in companies with poor labor rights records</t>
  </si>
  <si>
    <t>Only investing in companies that pay tax in the UK</t>
  </si>
  <si>
    <t>Only investing in companies with strong data privacy protections</t>
  </si>
  <si>
    <t>Not investing in companies involved in animal testing</t>
  </si>
  <si>
    <t>Not investing in companies that produce addictive products</t>
  </si>
  <si>
    <t>Only investing in companies that have environmental commitments</t>
  </si>
  <si>
    <t>Not investing in fossil fuel companies</t>
  </si>
  <si>
    <t>Not investing in social media companies</t>
  </si>
  <si>
    <t>Only investing in companies which operate in liberal democracies</t>
  </si>
  <si>
    <t>Only investing in companies that have good representation of women at senior levels</t>
  </si>
  <si>
    <t>Not investing in defence companies</t>
  </si>
  <si>
    <t>Some banks have ethical rules on what they can invest in. Which of the following, if any, do you think these ethical rules should include?Select any of the following</t>
  </si>
  <si>
    <t>Strongly Support</t>
  </si>
  <si>
    <t>Support</t>
  </si>
  <si>
    <t>Neither Support nor Oppose</t>
  </si>
  <si>
    <t>Oppose</t>
  </si>
  <si>
    <t>Strongly Oppose</t>
  </si>
  <si>
    <t>Total Support:</t>
  </si>
  <si>
    <t>Total Oppose:</t>
  </si>
  <si>
    <t xml:space="preserve"> Recently Keir Starmer announced that the UK will increase the amount of government spending on defence to 2.5% from 2.3%, which would be funded by reducing the amount spent on overseas aid from 0.5% to 0.3%.Overall, do you support or oppose this move?</t>
  </si>
  <si>
    <t>Cybersecurity and defence against cyber attacks</t>
  </si>
  <si>
    <t>Recruiting more active service personnel in the army, air force and navy</t>
  </si>
  <si>
    <t>Building more defensive technology like air / missile defences to protect British cities</t>
  </si>
  <si>
    <t>Intelligence gathering and analysis</t>
  </si>
  <si>
    <t>Making our nuclear weapons fully independent from US control</t>
  </si>
  <si>
    <t>Building more ships and aircraft</t>
  </si>
  <si>
    <t>Invest in research into new weapon technology</t>
  </si>
  <si>
    <t>Increase the pay of the armed forces</t>
  </si>
  <si>
    <t>Funding and supporting disaster relief and humanitarian assistance led by the armed forces</t>
  </si>
  <si>
    <t>Supporting allies overseas with weapons</t>
  </si>
  <si>
    <t>Cyber attacks on enemies</t>
  </si>
  <si>
    <t>Which of the following areas do you think are the highest priority for the UK’s defence spending?Select up to three of the following</t>
  </si>
  <si>
    <t xml:space="preserve"> The UK should invest more in defence spending</t>
  </si>
  <si>
    <t xml:space="preserve"> The UK’s military is too weak</t>
  </si>
  <si>
    <t xml:space="preserve"> The UK should offer more military support to Ukraine</t>
  </si>
  <si>
    <t>Do you agree or disagree with the following?: The UK’s military is too weak</t>
  </si>
  <si>
    <t>Do you agree or disagree with the following?: The UK should invest more in defence spending</t>
  </si>
  <si>
    <t>Do you agree or disagree with the following?: The UK should offer more military support to Ukraine</t>
  </si>
  <si>
    <t>Much stronger</t>
  </si>
  <si>
    <t>Stronger</t>
  </si>
  <si>
    <t>No stronger or weaker</t>
  </si>
  <si>
    <t>Weaker</t>
  </si>
  <si>
    <t>Much weaker</t>
  </si>
  <si>
    <t xml:space="preserve"> Do you think the British Armed Forces are stronger, weaker, or the same as they were 10 years ago? </t>
  </si>
  <si>
    <t>The UK would be better protected from foreign attacks</t>
  </si>
  <si>
    <t>A strong military deters foreign powers from attacking</t>
  </si>
  <si>
    <t>It makes it easier to support allies in conflicts around the world</t>
  </si>
  <si>
    <t>A strong military allows us to protect trade routes which bring goods to the UK</t>
  </si>
  <si>
    <t>It means the UK can negotiate better with other countries</t>
  </si>
  <si>
    <t>It means other countries would respect the UK more</t>
  </si>
  <si>
    <t>It means there are more jobs in the UK</t>
  </si>
  <si>
    <t>The UK could help more on humanitarian crises</t>
  </si>
  <si>
    <t>It would lead to new technologies</t>
  </si>
  <si>
    <t>None of the above - there are no benefits</t>
  </si>
  <si>
    <t>Which of the following are the main benefits to the UK of having a strong military?Select up to three of the following</t>
  </si>
  <si>
    <t>Very likely</t>
  </si>
  <si>
    <t>Likely</t>
  </si>
  <si>
    <t>Neither likely nor unlikely</t>
  </si>
  <si>
    <t>Unlikely</t>
  </si>
  <si>
    <t>Very unlikely</t>
  </si>
  <si>
    <t>Total Likely:</t>
  </si>
  <si>
    <t>Total Unlikely:</t>
  </si>
  <si>
    <t xml:space="preserve"> In your view, how likely or unlikely is it that the UK is at war in the next 5 years?</t>
  </si>
  <si>
    <t xml:space="preserve"> In your view, how likely or unlikely is it that there would be a World War in the next 5 years?</t>
  </si>
  <si>
    <t xml:space="preserve"> From what you know, would you say you support or oppose the actions Donald Trump has taken so far as President?</t>
  </si>
  <si>
    <t>Donald Trump’s approach to Ukraine makes a wider conflict more likely</t>
  </si>
  <si>
    <t>Donald Trump’s approach to Ukraine makes a wider conflict no more or less likely</t>
  </si>
  <si>
    <t>Donald Trump’s approach to Ukraine makes a wider conflict less likely</t>
  </si>
  <si>
    <t>The US</t>
  </si>
  <si>
    <t xml:space="preserve"> In general, which of the following countries would you most like the UK to become closer with?</t>
  </si>
  <si>
    <t xml:space="preserve"> In general, which of the following countries do you most trust as a military ally?</t>
  </si>
  <si>
    <t xml:space="preserve"> In general, which of the following countries do you think has the best approach to foreign affairs?</t>
  </si>
  <si>
    <t xml:space="preserve"> If the UK was intending to use nuclear weapons, which of the following countries do you think it would be most important to have approval from?</t>
  </si>
  <si>
    <t>The UK should become closer to the EU, even if this means a worse relationship with the US</t>
  </si>
  <si>
    <t>The UK should become closer to the US, even if this means a worse relationship with the EU</t>
  </si>
  <si>
    <t>The UK should increase spending on defence to make up for the US taking a step back</t>
  </si>
  <si>
    <t>The UK should not increase spending on defence, we have other priorities</t>
  </si>
  <si>
    <t xml:space="preserve"> Donald Trump has indicated that the US will be less involved in defence in Europe. Which of the following comes closest to your view?</t>
  </si>
  <si>
    <t>The UK should buy military technology more cheaply and quickly from the US</t>
  </si>
  <si>
    <t>The UK should buy military technology from Europe, even if it takes a bit longer or costs a bit more</t>
  </si>
  <si>
    <t xml:space="preserve"> Which of the following do you think is the approach the UK should take to purchasing military technology from other countries?</t>
  </si>
  <si>
    <t>If the US takes a step back in Europe, it is in the UK’s interest to form closer ties with China</t>
  </si>
  <si>
    <t>It is not in the UK’s interest to form closer ties with China, even if the US takes a step back in Europe</t>
  </si>
  <si>
    <t>In global affairs, it is possible for the UK to get along with everyone</t>
  </si>
  <si>
    <t>In global affairs, the UK needs to pick a side</t>
  </si>
  <si>
    <t xml:space="preserve"> The UK joins a cross-European armed forces</t>
  </si>
  <si>
    <t xml:space="preserve"> The UK and Germany form a united armed forces</t>
  </si>
  <si>
    <t xml:space="preserve"> The UK and France form a united armed forces</t>
  </si>
  <si>
    <t xml:space="preserve"> The UK introduces conscription for young people, where they must spend some time in the armed forces</t>
  </si>
  <si>
    <t>Grid Summary: Below are some suggestions of ways in which the UK could respond to the US reducing its involvement in defence in Europe. Would you support or oppose the following?</t>
  </si>
  <si>
    <t>Below are some suggestions of ways in which the UK could respond to the US reducing its involvement in defence in Europe. Would you support or oppose the following?: The UK and France form a united armed forces</t>
  </si>
  <si>
    <t>Below are some suggestions of ways in which the UK could respond to the US reducing its involvement in defence in Europe. Would you support or oppose the following?: The UK and Germany form a united armed forces</t>
  </si>
  <si>
    <t>Below are some suggestions of ways in which the UK could respond to the US reducing its involvement in defence in Europe. Would you support or oppose the following?: The UK joins a cross-European armed forces</t>
  </si>
  <si>
    <t>Below are some suggestions of ways in which the UK could respond to the US reducing its involvement in defence in Europe. Would you support or oppose the following?: The UK introduces conscription for young people, where they must spend some time in the armed forces</t>
  </si>
  <si>
    <t>I would strongly consider joining the armed forces</t>
  </si>
  <si>
    <t>I would consider joining the armed forces</t>
  </si>
  <si>
    <t>I would not rule it out, but am unlikely to consider it</t>
  </si>
  <si>
    <t>I would never consider joining the armed forces</t>
  </si>
  <si>
    <t xml:space="preserve"> Would you personally consider joining the armed forces at some point in your life?</t>
  </si>
  <si>
    <t>I am too old</t>
  </si>
  <si>
    <t>I do not have the right skills</t>
  </si>
  <si>
    <t>I would not enjoy work in the armed forces</t>
  </si>
  <si>
    <t>I am scared of being harmed</t>
  </si>
  <si>
    <t>It takes up too much of your life</t>
  </si>
  <si>
    <t>It does not pay well</t>
  </si>
  <si>
    <t>I do not believe the UK is worth fighting for</t>
  </si>
  <si>
    <t>None of the above - there are no barriers</t>
  </si>
  <si>
    <t>Which of the following would you say are the main barriers to you personally considering joining the armed forces?Select any which apply</t>
  </si>
  <si>
    <t xml:space="preserve"> Would you support or oppose the government introducing conscription, meaning mandatory service in the armed forces, for those 30 and under?</t>
  </si>
  <si>
    <t>I would want to serve, and would do so</t>
  </si>
  <si>
    <t>I would not want to serve, but I would do so anyway</t>
  </si>
  <si>
    <t>I would not want to serve, and would avoid service</t>
  </si>
  <si>
    <t>0</t>
  </si>
  <si>
    <t>*</t>
  </si>
  <si>
    <t xml:space="preserve"> If the government introduced conscription, meaning mandatory service in the armed forces, for those 30 and under, how would you personally respond?</t>
  </si>
  <si>
    <t>I would have wanted to serve, and would have done so</t>
  </si>
  <si>
    <t>I would not have wanted to serve, but I would have done so anyway</t>
  </si>
  <si>
    <t>I would not have wanted to serve, and would have avoided service</t>
  </si>
  <si>
    <t xml:space="preserve"> If the government had introduced conscription, meaning mandatory service in the armed forces, for those 30 and under when you were that age, would you personally have responded?</t>
  </si>
  <si>
    <t>I would be proud if my children joined the armed forces</t>
  </si>
  <si>
    <t>I would not be proud or disappointed if my children joined the armed forces</t>
  </si>
  <si>
    <t>I would be disappointed if my children joined the armed forces</t>
  </si>
  <si>
    <t>I would be proud if my grandchildren joined the armed forces</t>
  </si>
  <si>
    <t>I would not be proud or disappointed if my grandchildren joined the armed forces</t>
  </si>
  <si>
    <t>I would be disappointed if my grandchildren joined the armed forces</t>
  </si>
  <si>
    <t>I would strongly consider a job in the defence industry</t>
  </si>
  <si>
    <t>I would consider a job in the defence industry</t>
  </si>
  <si>
    <t>I would never consider a job in the defence industry</t>
  </si>
  <si>
    <t>BASE: Question randomly assigned to respondents</t>
  </si>
  <si>
    <t>I would strongly consider a job in the technology industry</t>
  </si>
  <si>
    <t>I would consider a job in the technology industry</t>
  </si>
  <si>
    <t>I would never consider a job in the technology industry</t>
  </si>
  <si>
    <t>I would strongly consider a job in the pharmaceutical industry</t>
  </si>
  <si>
    <t>I would consider a job in the pharmaceutical industry</t>
  </si>
  <si>
    <t>I would never consider a job in the pharmaceutical industry</t>
  </si>
  <si>
    <t>I would strongly consider a job in the oil and gas industry</t>
  </si>
  <si>
    <t>I would consider a job in the oil and gas industry</t>
  </si>
  <si>
    <t>I would never consider a job in the oil and gas industry</t>
  </si>
  <si>
    <t>Highly skilled</t>
  </si>
  <si>
    <t>Important</t>
  </si>
  <si>
    <t>Rewarding</t>
  </si>
  <si>
    <t>British</t>
  </si>
  <si>
    <t>Well paid</t>
  </si>
  <si>
    <t>International</t>
  </si>
  <si>
    <t>Righteous</t>
  </si>
  <si>
    <t>Immoral</t>
  </si>
  <si>
    <t>Poorly Paid</t>
  </si>
  <si>
    <t>Unrewarding</t>
  </si>
  <si>
    <t>Low skilled</t>
  </si>
  <si>
    <t>Unimportant</t>
  </si>
  <si>
    <t>How would you describe jobs in the defence sector (such as for weapons and machinery manufacturers, cybersecurity analysts)?Select as many as apply</t>
  </si>
  <si>
    <t>How would you describe jobs in the technology sector (such as social media companies, artificial intelligence companies)?Select as many as apply</t>
  </si>
  <si>
    <t>How would you describe jobs in the pharmaceutical sector?Select as many as apply</t>
  </si>
  <si>
    <t>How would you describe jobs in the oil and gas industry?Select as many as apply</t>
  </si>
  <si>
    <t>British defence industry companies are the best in the world</t>
  </si>
  <si>
    <t>British defence industry companies are good quality, but other countries are better</t>
  </si>
  <si>
    <t>British defence industry companies are poor quality</t>
  </si>
  <si>
    <t>The government should encourage competition and new companies in the defence sector</t>
  </si>
  <si>
    <t>The government should back long-standing British defence companies</t>
  </si>
  <si>
    <t>The government should provide financial incentives for smaller companies to get involved in the defence industry</t>
  </si>
  <si>
    <t>The government should focus financial incentives on larger companies which worked in the sector for a long time</t>
  </si>
  <si>
    <t>There should be no financial incentives from the government for any defence companies</t>
  </si>
  <si>
    <t xml:space="preserve"> Some have suggested that in order to meet defence requirements, many small businesses around the UK (such as small engineering businesses, electricians) would need to be involved.Which of the following comes closest to your view?</t>
  </si>
  <si>
    <t>The government should relax planning laws to allow defence companies to build manufacturing facilities in the UK</t>
  </si>
  <si>
    <t>The government should not relax planning laws to allow defence companies to build manufacturing facilities in the UK</t>
  </si>
  <si>
    <t xml:space="preserve"> More money in defence companies would mean more defence manufacturing in the UK.  Which of the following comes closest to your view?</t>
  </si>
  <si>
    <t xml:space="preserve"> The defence industry profits from destruction</t>
  </si>
  <si>
    <t xml:space="preserve"> It is in the defence industry’s interests for there to be war</t>
  </si>
  <si>
    <t xml:space="preserve"> My friends would judge me if I worked in the defence industry</t>
  </si>
  <si>
    <t xml:space="preserve"> I would be ashamed to work for the defence industry</t>
  </si>
  <si>
    <t>Do you agree or disagree with the following?: The defence industry profits from destruction</t>
  </si>
  <si>
    <t>Do you agree or disagree with the following?: It is in the defence industry’s interests for there to be war</t>
  </si>
  <si>
    <t>Do you agree or disagree with the following?: I would be ashamed to work for the defence industry</t>
  </si>
  <si>
    <t>Do you agree or disagree with the following?: My friends would judge me if I worked in the defence industry</t>
  </si>
  <si>
    <t>Companies that succeed tend to do so by offering their customers value</t>
  </si>
  <si>
    <t>Companies that succeed tend to do so by exploiting their customers and workforce</t>
  </si>
  <si>
    <t>It does not matter how much profit a company takes if a customer is willing to buy the product for that price</t>
  </si>
  <si>
    <t>It is wrong for companies to make large amounts of profit</t>
  </si>
  <si>
    <t xml:space="preserve"> Businesses slow down</t>
  </si>
  <si>
    <t xml:space="preserve"> Products become lower quality</t>
  </si>
  <si>
    <t xml:space="preserve"> Products become safer</t>
  </si>
  <si>
    <t xml:space="preserve"> Products become cheaper</t>
  </si>
  <si>
    <t xml:space="preserve"> Jobs become better paid</t>
  </si>
  <si>
    <t xml:space="preserve"> Businesses move overseas</t>
  </si>
  <si>
    <t xml:space="preserve"> Businesses become less innovative</t>
  </si>
  <si>
    <t xml:space="preserve"> Economic growth is reduced</t>
  </si>
  <si>
    <t>This always happens</t>
  </si>
  <si>
    <t>This often happens</t>
  </si>
  <si>
    <t>This rarely happens</t>
  </si>
  <si>
    <t>This never happens</t>
  </si>
  <si>
    <t>Grid Summary: Which of the following, if any, do you think tend to be the results of the government getting more involved with businesses and the private sector?</t>
  </si>
  <si>
    <t>Which of the following, if any, do you think tend to be the results of the government getting more involved with businesses and the private sector?: Businesses slow down</t>
  </si>
  <si>
    <t>Which of the following, if any, do you think tend to be the results of the government getting more involved with businesses and the private sector?: Products become lower quality</t>
  </si>
  <si>
    <t>Which of the following, if any, do you think tend to be the results of the government getting more involved with businesses and the private sector?: Products become safer</t>
  </si>
  <si>
    <t>Which of the following, if any, do you think tend to be the results of the government getting more involved with businesses and the private sector?: Products become cheaper</t>
  </si>
  <si>
    <t>Which of the following, if any, do you think tend to be the results of the government getting more involved with businesses and the private sector?: Jobs become better paid</t>
  </si>
  <si>
    <t>Which of the following, if any, do you think tend to be the results of the government getting more involved with businesses and the private sector?: Businesses move overseas</t>
  </si>
  <si>
    <t>Which of the following, if any, do you think tend to be the results of the government getting more involved with businesses and the private sector?: Businesses become less innovative</t>
  </si>
  <si>
    <t>Which of the following, if any, do you think tend to be the results of the government getting more involved with businesses and the private sector?: Economic growth is reduced</t>
  </si>
  <si>
    <t>Very positive view</t>
  </si>
  <si>
    <t>Somewhat positive view</t>
  </si>
  <si>
    <t>Neither positive nor negative view</t>
  </si>
  <si>
    <t>Somewhat negative view</t>
  </si>
  <si>
    <t>Very negative view</t>
  </si>
  <si>
    <t xml:space="preserve"> Do you have a positive or negative view of Elon Musk?</t>
  </si>
  <si>
    <t xml:space="preserve"> Do you have a positive or negative view of Donald Trump?</t>
  </si>
  <si>
    <t xml:space="preserve"> The UK government should reduce spending on private company contracts to improve efficiency</t>
  </si>
  <si>
    <t xml:space="preserve"> The UK government should cut spending on international aid to improve efficiency</t>
  </si>
  <si>
    <t xml:space="preserve"> The UK government should make a number of civil servants redundant to improve efficiency</t>
  </si>
  <si>
    <t>Do you agree or disagree with the following?: The UK government should make a number of civil servants redundant to improve efficiency</t>
  </si>
  <si>
    <t>Do you agree or disagree with the following?: The UK government should cut spending on international aid to improve efficiency</t>
  </si>
  <si>
    <t>Do you agree or disagree with the following?: The UK government should reduce spending on private company contracts to improve efficiency</t>
  </si>
  <si>
    <t>Full Results</t>
  </si>
  <si>
    <t>BASE: Under 30</t>
  </si>
  <si>
    <t>BASE: Over 30</t>
  </si>
  <si>
    <t>BASE: Have children</t>
  </si>
  <si>
    <t>BASE: Have grandchildren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</si>
</sst>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129540</xdr:colOff>
      <xdr:row>2</xdr:row>
      <xdr:rowOff>7620</xdr:rowOff>
    </xdr:from>
    <xdr:ext cx="3489960" cy="654368"/>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99460" y="373380"/>
          <a:ext cx="3489960" cy="654368"/>
        </a:xfrm>
        <a:prstGeom prst="rect">
          <a:avLst/>
        </a:prstGeom>
      </xdr:spPr>
    </xdr:pic>
    <xdr:clientData/>
  </xdr:oneCellAnchor>
  <xdr:twoCellAnchor editAs="oneCell">
    <xdr:from>
      <xdr:col>9</xdr:col>
      <xdr:colOff>396240</xdr:colOff>
      <xdr:row>3</xdr:row>
      <xdr:rowOff>15240</xdr:rowOff>
    </xdr:from>
    <xdr:to>
      <xdr:col>12</xdr:col>
      <xdr:colOff>724510</xdr:colOff>
      <xdr:row>4</xdr:row>
      <xdr:rowOff>83820</xdr:rowOff>
    </xdr:to>
    <xdr:pic>
      <xdr:nvPicPr>
        <xdr:cNvPr id="3" name="Picture 2">
          <a:extLst>
            <a:ext uri="{FF2B5EF4-FFF2-40B4-BE49-F238E27FC236}">
              <a16:creationId xmlns:a16="http://schemas.microsoft.com/office/drawing/2014/main" id="{E8234D83-B2D7-373D-9987-04BEC0CDBD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28560" y="563880"/>
          <a:ext cx="270571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8" workbookViewId="0">
      <selection activeCell="O7" sqref="O7"/>
    </sheetView>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2055</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8"/>
  <sheetViews>
    <sheetView showGridLines="0" tabSelected="1" topLeftCell="A128" workbookViewId="0">
      <selection activeCell="E138" sqref="E138"/>
    </sheetView>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"Grid Summary: Do you agree or disagree with the following?")</f>
        <v>Grid Summary: Do you agree or disagree with the following?</v>
      </c>
      <c r="E9" s="7"/>
      <c r="F9" t="s">
        <v>59</v>
      </c>
    </row>
    <row r="10" spans="3:6" x14ac:dyDescent="0.3">
      <c r="C10">
        <v>2</v>
      </c>
      <c r="D10" s="8" t="str">
        <f>HYPERLINK("#'Table 2'!A1", "Do you agree or disagree with the following?: The world is becoming a more dangerous place")</f>
        <v>Do you agree or disagree with the following?: The world is becoming a more dangerous place</v>
      </c>
      <c r="E10" s="21" t="str">
        <f>HYPERLINK("#'Full Results'!A11", "11")</f>
        <v>11</v>
      </c>
      <c r="F10" t="s">
        <v>59</v>
      </c>
    </row>
    <row r="11" spans="3:6" x14ac:dyDescent="0.3">
      <c r="C11">
        <v>3</v>
      </c>
      <c r="D11" s="8" t="str">
        <f>HYPERLINK("#'Table 3'!A1", "Do you agree or disagree with the following?: I am proud to be from the UK")</f>
        <v>Do you agree or disagree with the following?: I am proud to be from the UK</v>
      </c>
      <c r="E11" s="21" t="str">
        <f>HYPERLINK("#'Full Results'!A23", "23")</f>
        <v>23</v>
      </c>
      <c r="F11" t="s">
        <v>59</v>
      </c>
    </row>
    <row r="12" spans="3:6" x14ac:dyDescent="0.3">
      <c r="C12">
        <v>4</v>
      </c>
      <c r="D12" s="8" t="str">
        <f>HYPERLINK("#'Table 4'!A1", "Do you agree or disagree with the following?: The UK government has no money")</f>
        <v>Do you agree or disagree with the following?: The UK government has no money</v>
      </c>
      <c r="E12" s="21" t="str">
        <f>HYPERLINK("#'Full Results'!A35", "35")</f>
        <v>35</v>
      </c>
      <c r="F12" t="s">
        <v>59</v>
      </c>
    </row>
    <row r="13" spans="3:6" x14ac:dyDescent="0.3">
      <c r="C13">
        <v>5</v>
      </c>
      <c r="D13" s="8" t="str">
        <f>HYPERLINK("#'Table 5'!A1", "Do you agree or disagree with the following?: The UK government is in too much debt")</f>
        <v>Do you agree or disagree with the following?: The UK government is in too much debt</v>
      </c>
      <c r="E13" s="21" t="str">
        <f>HYPERLINK("#'Full Results'!A47", "47")</f>
        <v>47</v>
      </c>
      <c r="F13" t="s">
        <v>59</v>
      </c>
    </row>
    <row r="14" spans="3:6" x14ac:dyDescent="0.3">
      <c r="C14">
        <v>6</v>
      </c>
      <c r="D14" s="8" t="str">
        <f>HYPERLINK("#'Table 6'!A1", "Do you agree or disagree with the following?: The UK government is not delivering for people like me")</f>
        <v>Do you agree or disagree with the following?: The UK government is not delivering for people like me</v>
      </c>
      <c r="E14" s="21" t="str">
        <f>HYPERLINK("#'Full Results'!A59", "59")</f>
        <v>59</v>
      </c>
      <c r="F14" t="s">
        <v>59</v>
      </c>
    </row>
    <row r="15" spans="3:6" x14ac:dyDescent="0.3">
      <c r="C15">
        <v>7</v>
      </c>
      <c r="D15" s="8" t="str">
        <f>HYPERLINK("#'Table 7'!A1", " Which of the following comes closest to your view?")</f>
        <v xml:space="preserve"> Which of the following comes closest to your view?</v>
      </c>
      <c r="E15" s="21" t="str">
        <f>HYPERLINK("#'Full Results'!A71", "71")</f>
        <v>71</v>
      </c>
      <c r="F15" t="s">
        <v>59</v>
      </c>
    </row>
    <row r="16" spans="3:6" x14ac:dyDescent="0.3">
      <c r="C16">
        <v>8</v>
      </c>
      <c r="D16" s="8" t="str">
        <f>HYPERLINK("#'Table 8'!A1", " Which of the following comes closest to your view?")</f>
        <v xml:space="preserve"> Which of the following comes closest to your view?</v>
      </c>
      <c r="E16" s="21" t="str">
        <f>HYPERLINK("#'Full Results'!A78", "78")</f>
        <v>78</v>
      </c>
      <c r="F16" t="s">
        <v>59</v>
      </c>
    </row>
    <row r="17" spans="3:6" x14ac:dyDescent="0.3">
      <c r="C17">
        <v>9</v>
      </c>
      <c r="D17" s="8" t="str">
        <f>HYPERLINK("#'Table 9'!A1", " Which of the following comes closest to your view?")</f>
        <v xml:space="preserve"> Which of the following comes closest to your view?</v>
      </c>
      <c r="E17" s="21" t="str">
        <f>HYPERLINK("#'Full Results'!A85", "85")</f>
        <v>85</v>
      </c>
      <c r="F17" t="s">
        <v>59</v>
      </c>
    </row>
    <row r="18" spans="3:6" x14ac:dyDescent="0.3">
      <c r="C18">
        <v>10</v>
      </c>
      <c r="D18" s="8" t="str">
        <f>HYPERLINK("#'Table 10'!A1", "When you hear the word “Government” in Britain, who do you think of as primarily running the Government and being in ultimate control?Select only TWO of the following")</f>
        <v>When you hear the word “Government” in Britain, who do you think of as primarily running the Government and being in ultimate control?Select only TWO of the following</v>
      </c>
      <c r="E18" s="21" t="str">
        <f>HYPERLINK("#'Full Results'!A92", "92")</f>
        <v>92</v>
      </c>
      <c r="F18" t="s">
        <v>59</v>
      </c>
    </row>
    <row r="19" spans="3:6" x14ac:dyDescent="0.3">
      <c r="C19">
        <v>11</v>
      </c>
      <c r="D19" s="8" t="str">
        <f>HYPERLINK("#'Table 11'!A1", "Grid Summary: Do you agree or disagree with the following?")</f>
        <v>Grid Summary: Do you agree or disagree with the following?</v>
      </c>
      <c r="E19" s="7"/>
      <c r="F19" t="s">
        <v>59</v>
      </c>
    </row>
    <row r="20" spans="3:6" x14ac:dyDescent="0.3">
      <c r="C20">
        <v>12</v>
      </c>
      <c r="D20" s="8" t="str">
        <f>HYPERLINK("#'Table 12'!A1", "Do you agree or disagree with the following?: The UK government should reduce the UK debt")</f>
        <v>Do you agree or disagree with the following?: The UK government should reduce the UK debt</v>
      </c>
      <c r="E20" s="21" t="str">
        <f>HYPERLINK("#'Full Results'!A104", "104")</f>
        <v>104</v>
      </c>
      <c r="F20" t="s">
        <v>59</v>
      </c>
    </row>
    <row r="21" spans="3:6" x14ac:dyDescent="0.3">
      <c r="C21">
        <v>13</v>
      </c>
      <c r="D21" s="8" t="str">
        <f>HYPERLINK("#'Table 13'!A1", "Do you agree or disagree with the following?: The UK government should reduce taxes on individuals")</f>
        <v>Do you agree or disagree with the following?: The UK government should reduce taxes on individuals</v>
      </c>
      <c r="E21" s="21" t="str">
        <f>HYPERLINK("#'Full Results'!A116", "116")</f>
        <v>116</v>
      </c>
      <c r="F21" t="s">
        <v>59</v>
      </c>
    </row>
    <row r="22" spans="3:6" x14ac:dyDescent="0.3">
      <c r="C22">
        <v>14</v>
      </c>
      <c r="D22" s="8" t="str">
        <f>HYPERLINK("#'Table 14'!A1", "Do you agree or disagree with the following?: The UK government should reduce taxes on businesses")</f>
        <v>Do you agree or disagree with the following?: The UK government should reduce taxes on businesses</v>
      </c>
      <c r="E22" s="21" t="str">
        <f>HYPERLINK("#'Full Results'!A128", "128")</f>
        <v>128</v>
      </c>
      <c r="F22" t="s">
        <v>59</v>
      </c>
    </row>
    <row r="23" spans="3:6" x14ac:dyDescent="0.3">
      <c r="C23">
        <v>15</v>
      </c>
      <c r="D23" s="8" t="str">
        <f>HYPERLINK("#'Table 15'!A1", "Do you agree or disagree with the following?: The UK government should increase spending on healthcare")</f>
        <v>Do you agree or disagree with the following?: The UK government should increase spending on healthcare</v>
      </c>
      <c r="E23" s="21" t="str">
        <f>HYPERLINK("#'Full Results'!A140", "140")</f>
        <v>140</v>
      </c>
      <c r="F23" t="s">
        <v>59</v>
      </c>
    </row>
    <row r="24" spans="3:6" x14ac:dyDescent="0.3">
      <c r="C24">
        <v>16</v>
      </c>
      <c r="D24" s="8" t="str">
        <f>HYPERLINK("#'Table 16'!A1", "Do you agree or disagree with the following?: The UK government should increase spending on defence")</f>
        <v>Do you agree or disagree with the following?: The UK government should increase spending on defence</v>
      </c>
      <c r="E24" s="21" t="str">
        <f>HYPERLINK("#'Full Results'!A152", "152")</f>
        <v>152</v>
      </c>
      <c r="F24" t="s">
        <v>59</v>
      </c>
    </row>
    <row r="25" spans="3:6" x14ac:dyDescent="0.3">
      <c r="C25">
        <v>17</v>
      </c>
      <c r="D25" s="8" t="str">
        <f>HYPERLINK("#'Table 17'!A1", " Do you think it is possible for the government to reduce taxes and debt, while increasing spending?")</f>
        <v xml:space="preserve"> Do you think it is possible for the government to reduce taxes and debt, while increasing spending?</v>
      </c>
      <c r="E25" s="21" t="str">
        <f>HYPERLINK("#'Full Results'!A164", "164")</f>
        <v>164</v>
      </c>
      <c r="F25" t="s">
        <v>59</v>
      </c>
    </row>
    <row r="26" spans="3:6" x14ac:dyDescent="0.3">
      <c r="C26">
        <v>18</v>
      </c>
      <c r="D26" s="8" t="str">
        <f>HYPERLINK("#'Table 18'!A1", " Which of the following is more important to you?")</f>
        <v xml:space="preserve"> Which of the following is more important to you?</v>
      </c>
      <c r="E26" s="21" t="str">
        <f>HYPERLINK("#'Full Results'!A172", "172")</f>
        <v>172</v>
      </c>
      <c r="F26" t="s">
        <v>59</v>
      </c>
    </row>
    <row r="27" spans="3:6" x14ac:dyDescent="0.3">
      <c r="C27">
        <v>19</v>
      </c>
      <c r="D27" s="8" t="str">
        <f>HYPERLINK("#'Table 19'!A1", " Which of the following is more important to you?")</f>
        <v xml:space="preserve"> Which of the following is more important to you?</v>
      </c>
      <c r="E27" s="21" t="str">
        <f>HYPERLINK("#'Full Results'!A178", "178")</f>
        <v>178</v>
      </c>
      <c r="F27" t="s">
        <v>59</v>
      </c>
    </row>
    <row r="28" spans="3:6" x14ac:dyDescent="0.3">
      <c r="C28">
        <v>20</v>
      </c>
      <c r="D28" s="8" t="str">
        <f>HYPERLINK("#'Table 20'!A1", " Which of the following is more important to you?")</f>
        <v xml:space="preserve"> Which of the following is more important to you?</v>
      </c>
      <c r="E28" s="21" t="str">
        <f>HYPERLINK("#'Full Results'!A184", "184")</f>
        <v>184</v>
      </c>
      <c r="F28" t="s">
        <v>59</v>
      </c>
    </row>
    <row r="29" spans="3:6" x14ac:dyDescent="0.3">
      <c r="C29">
        <v>21</v>
      </c>
      <c r="D29" s="8" t="str">
        <f>HYPERLINK("#'Table 21'!A1", " Which of the following is more important to you?")</f>
        <v xml:space="preserve"> Which of the following is more important to you?</v>
      </c>
      <c r="E29" s="21" t="str">
        <f>HYPERLINK("#'Full Results'!A190", "190")</f>
        <v>190</v>
      </c>
      <c r="F29" t="s">
        <v>59</v>
      </c>
    </row>
    <row r="30" spans="3:6" x14ac:dyDescent="0.3">
      <c r="C30">
        <v>22</v>
      </c>
      <c r="D30" s="8" t="str">
        <f>HYPERLINK("#'Table 22'!A1", " Which of the following would you prefer, if you had to choose?")</f>
        <v xml:space="preserve"> Which of the following would you prefer, if you had to choose?</v>
      </c>
      <c r="E30" s="21" t="str">
        <f>HYPERLINK("#'Full Results'!A196", "196")</f>
        <v>196</v>
      </c>
      <c r="F30" t="s">
        <v>59</v>
      </c>
    </row>
    <row r="31" spans="3:6" x14ac:dyDescent="0.3">
      <c r="C31">
        <v>23</v>
      </c>
      <c r="D31" s="8" t="str">
        <f>HYPERLINK("#'Table 23'!A1", " Which of the following would you prefer, if you had to choose?")</f>
        <v xml:space="preserve"> Which of the following would you prefer, if you had to choose?</v>
      </c>
      <c r="E31" s="21" t="str">
        <f>HYPERLINK("#'Full Results'!A202", "202")</f>
        <v>202</v>
      </c>
      <c r="F31" t="s">
        <v>59</v>
      </c>
    </row>
    <row r="32" spans="3:6" x14ac:dyDescent="0.3">
      <c r="C32">
        <v>24</v>
      </c>
      <c r="D32" s="8" t="str">
        <f>HYPERLINK("#'Table 24'!A1", " Which of the following would you prefer, if you had to choose?")</f>
        <v xml:space="preserve"> Which of the following would you prefer, if you had to choose?</v>
      </c>
      <c r="E32" s="21" t="str">
        <f>HYPERLINK("#'Full Results'!A208", "208")</f>
        <v>208</v>
      </c>
      <c r="F32" t="s">
        <v>59</v>
      </c>
    </row>
    <row r="33" spans="3:6" x14ac:dyDescent="0.3">
      <c r="C33">
        <v>25</v>
      </c>
      <c r="D33" s="8" t="str">
        <f>HYPERLINK("#'Table 25'!A1", " Which of the following would you prefer, if you had to choose?")</f>
        <v xml:space="preserve"> Which of the following would you prefer, if you had to choose?</v>
      </c>
      <c r="E33" s="21" t="str">
        <f>HYPERLINK("#'Full Results'!A214", "214")</f>
        <v>214</v>
      </c>
      <c r="F33" t="s">
        <v>59</v>
      </c>
    </row>
    <row r="34" spans="3:6" x14ac:dyDescent="0.3">
      <c r="C34">
        <v>26</v>
      </c>
      <c r="D34" s="8" t="str">
        <f>HYPERLINK("#'Table 26'!A1", "Grid Summary: Some say planning laws and local opposition mean it is difficult for important developments and infrastructure to be constructed. In your view, should the government be able to override planning laws and local opposition in order to...")</f>
        <v>Grid Summary: Some say planning laws and local opposition mean it is difficult for important developments and infrastructure to be constructed. In your view, should the government be able to override planning laws and local opposition in order to...</v>
      </c>
      <c r="E34" s="7"/>
      <c r="F34" t="s">
        <v>59</v>
      </c>
    </row>
    <row r="35" spans="3:6" x14ac:dyDescent="0.3">
      <c r="C35">
        <v>27</v>
      </c>
      <c r="D35" s="8" t="str">
        <f>HYPERLINK("#'Table 27'!A1", "Some say planning laws and local opposition mean it is difficult for important developments and infrastructure to be constructed. In your view, should the government be able to override planning laws and local opposition in order to build any of ...")</f>
        <v>Some say planning laws and local opposition mean it is difficult for important developments and infrastructure to be constructed. In your view, should the government be able to override planning laws and local opposition in order to build any of ...</v>
      </c>
      <c r="E35" s="21" t="str">
        <f>HYPERLINK("#'Full Results'!A220", "220")</f>
        <v>220</v>
      </c>
      <c r="F35" t="s">
        <v>59</v>
      </c>
    </row>
    <row r="36" spans="3:6" x14ac:dyDescent="0.3">
      <c r="C36">
        <v>28</v>
      </c>
      <c r="D36" s="8" t="str">
        <f>HYPERLINK("#'Table 28'!A1", "Some say planning laws and local opposition mean it is difficult for important developments and infrastructure to be constructed. In your view, should the government be able to override planning laws and local opposition in order to build any of ...")</f>
        <v>Some say planning laws and local opposition mean it is difficult for important developments and infrastructure to be constructed. In your view, should the government be able to override planning laws and local opposition in order to build any of ...</v>
      </c>
      <c r="E36" s="21" t="str">
        <f>HYPERLINK("#'Full Results'!A226", "226")</f>
        <v>226</v>
      </c>
      <c r="F36" t="s">
        <v>59</v>
      </c>
    </row>
    <row r="37" spans="3:6" x14ac:dyDescent="0.3">
      <c r="C37">
        <v>29</v>
      </c>
      <c r="D37" s="8" t="str">
        <f>HYPERLINK("#'Table 29'!A1", "Some say planning laws and local opposition mean it is difficult for important developments and infrastructure to be constructed. In your view, should the government be able to override planning laws and local opposition in order to build any of ...")</f>
        <v>Some say planning laws and local opposition mean it is difficult for important developments and infrastructure to be constructed. In your view, should the government be able to override planning laws and local opposition in order to build any of ...</v>
      </c>
      <c r="E37" s="21" t="str">
        <f>HYPERLINK("#'Full Results'!A232", "232")</f>
        <v>232</v>
      </c>
      <c r="F37" t="s">
        <v>59</v>
      </c>
    </row>
    <row r="38" spans="3:6" x14ac:dyDescent="0.3">
      <c r="C38">
        <v>30</v>
      </c>
      <c r="D38" s="8" t="str">
        <f>HYPERLINK("#'Table 30'!A1", "Some say planning laws and local opposition mean it is difficult for important developments and infrastructure to be constructed. In your view, should the government be able to override planning laws and local opposition in order to build any of ...")</f>
        <v>Some say planning laws and local opposition mean it is difficult for important developments and infrastructure to be constructed. In your view, should the government be able to override planning laws and local opposition in order to build any of ...</v>
      </c>
      <c r="E38" s="21" t="str">
        <f>HYPERLINK("#'Full Results'!A238", "238")</f>
        <v>238</v>
      </c>
      <c r="F38" t="s">
        <v>59</v>
      </c>
    </row>
    <row r="39" spans="3:6" x14ac:dyDescent="0.3">
      <c r="C39">
        <v>31</v>
      </c>
      <c r="D39" s="8" t="str">
        <f>HYPERLINK("#'Table 31'!A1", "Some say planning laws and local opposition mean it is difficult for important developments and infrastructure to be constructed. In your view, should the government be able to override planning laws and local opposition in order to build any of ...")</f>
        <v>Some say planning laws and local opposition mean it is difficult for important developments and infrastructure to be constructed. In your view, should the government be able to override planning laws and local opposition in order to build any of ...</v>
      </c>
      <c r="E39" s="21" t="str">
        <f>HYPERLINK("#'Full Results'!A244", "244")</f>
        <v>244</v>
      </c>
      <c r="F39" t="s">
        <v>59</v>
      </c>
    </row>
    <row r="40" spans="3:6" x14ac:dyDescent="0.3">
      <c r="C40">
        <v>32</v>
      </c>
      <c r="D40" s="8" t="str">
        <f>HYPERLINK("#'Table 32'!A1", "Which of the following do you think the government is considering most when making decisions about the economy, spending and trade-offs?Select up to three of the following")</f>
        <v>Which of the following do you think the government is considering most when making decisions about the economy, spending and trade-offs?Select up to three of the following</v>
      </c>
      <c r="E40" s="21" t="str">
        <f>HYPERLINK("#'Full Results'!A250", "250")</f>
        <v>250</v>
      </c>
      <c r="F40" t="s">
        <v>59</v>
      </c>
    </row>
    <row r="41" spans="3:6" x14ac:dyDescent="0.3">
      <c r="C41">
        <v>33</v>
      </c>
      <c r="D41" s="8" t="str">
        <f>HYPERLINK("#'Table 33'!A1", "If the UK was attacked by a foreign power or by a foreign terrorist group, which of the following countries would you expect to come to the UK's aid militarily?")</f>
        <v>If the UK was attacked by a foreign power or by a foreign terrorist group, which of the following countries would you expect to come to the UK's aid militarily?</v>
      </c>
      <c r="E41" s="21" t="str">
        <f>HYPERLINK("#'Full Results'!A264", "264")</f>
        <v>264</v>
      </c>
      <c r="F41" t="s">
        <v>59</v>
      </c>
    </row>
    <row r="42" spans="3:6" x14ac:dyDescent="0.3">
      <c r="C42">
        <v>34</v>
      </c>
      <c r="D42" s="8" t="str">
        <f>HYPERLINK("#'Table 34'!A1", "Thinking about the UK’s relationships with foreign countries, with which country is the relationship most important for the safety and prosperity of the UK?Select up to three of the following")</f>
        <v>Thinking about the UK’s relationships with foreign countries, with which country is the relationship most important for the safety and prosperity of the UK?Select up to three of the following</v>
      </c>
      <c r="E42" s="21" t="str">
        <f>HYPERLINK("#'Full Results'!A291", "291")</f>
        <v>291</v>
      </c>
      <c r="F42" t="s">
        <v>59</v>
      </c>
    </row>
    <row r="43" spans="3:6" x14ac:dyDescent="0.3">
      <c r="C43">
        <v>35</v>
      </c>
      <c r="D43" s="8" t="str">
        <f>HYPERLINK("#'Table 35'!A1", "Which of the following countries do you think share the most values with the UK? Select up to three of the following")</f>
        <v>Which of the following countries do you think share the most values with the UK? Select up to three of the following</v>
      </c>
      <c r="E43" s="21" t="str">
        <f>HYPERLINK("#'Full Results'!A318", "318")</f>
        <v>318</v>
      </c>
      <c r="F43" t="s">
        <v>59</v>
      </c>
    </row>
    <row r="44" spans="3:6" x14ac:dyDescent="0.3">
      <c r="C44">
        <v>36</v>
      </c>
      <c r="D44" s="8" t="str">
        <f>HYPERLINK("#'Table 36'!A1", "Grid Summary: Thinking about the US do you agree or disagree with the following?")</f>
        <v>Grid Summary: Thinking about the US do you agree or disagree with the following?</v>
      </c>
      <c r="E44" s="7"/>
      <c r="F44" t="s">
        <v>59</v>
      </c>
    </row>
    <row r="45" spans="3:6" x14ac:dyDescent="0.3">
      <c r="C45">
        <v>37</v>
      </c>
      <c r="D45" s="8" t="str">
        <f>HYPERLINK("#'Table 37'!A1", "Thinking about the US do you agree or disagree with the following?: The US is a reliable ally")</f>
        <v>Thinking about the US do you agree or disagree with the following?: The US is a reliable ally</v>
      </c>
      <c r="E45" s="21" t="str">
        <f>HYPERLINK("#'Full Results'!A345", "345")</f>
        <v>345</v>
      </c>
      <c r="F45" t="s">
        <v>59</v>
      </c>
    </row>
    <row r="46" spans="3:6" x14ac:dyDescent="0.3">
      <c r="C46">
        <v>38</v>
      </c>
      <c r="D46" s="8" t="str">
        <f>HYPERLINK("#'Table 38'!A1", "Thinking about the US do you agree or disagree with the following?: The US  is an important military ally")</f>
        <v>Thinking about the US do you agree or disagree with the following?: The US  is an important military ally</v>
      </c>
      <c r="E46" s="21" t="str">
        <f>HYPERLINK("#'Full Results'!A357", "357")</f>
        <v>357</v>
      </c>
      <c r="F46" t="s">
        <v>59</v>
      </c>
    </row>
    <row r="47" spans="3:6" x14ac:dyDescent="0.3">
      <c r="C47">
        <v>39</v>
      </c>
      <c r="D47" s="8" t="str">
        <f>HYPERLINK("#'Table 39'!A1", "Thinking about the US do you agree or disagree with the following?: Our enemies would be afraid to attack the UK because of our relationship with the US")</f>
        <v>Thinking about the US do you agree or disagree with the following?: Our enemies would be afraid to attack the UK because of our relationship with the US</v>
      </c>
      <c r="E47" s="21" t="str">
        <f>HYPERLINK("#'Full Results'!A369", "369")</f>
        <v>369</v>
      </c>
      <c r="F47" t="s">
        <v>59</v>
      </c>
    </row>
    <row r="48" spans="3:6" x14ac:dyDescent="0.3">
      <c r="C48">
        <v>40</v>
      </c>
      <c r="D48" s="8" t="str">
        <f>HYPERLINK("#'Table 40'!A1", "Thinking about the US do you agree or disagree with the following?: The US has a strong military")</f>
        <v>Thinking about the US do you agree or disagree with the following?: The US has a strong military</v>
      </c>
      <c r="E48" s="21" t="str">
        <f>HYPERLINK("#'Full Results'!A381", "381")</f>
        <v>381</v>
      </c>
      <c r="F48" t="s">
        <v>59</v>
      </c>
    </row>
    <row r="49" spans="3:6" x14ac:dyDescent="0.3">
      <c r="C49">
        <v>41</v>
      </c>
      <c r="D49" s="8" t="str">
        <f>HYPERLINK("#'Table 41'!A1", "Thinking about the US do you agree or disagree with the following?: The US shares our values")</f>
        <v>Thinking about the US do you agree or disagree with the following?: The US shares our values</v>
      </c>
      <c r="E49" s="21" t="str">
        <f>HYPERLINK("#'Full Results'!A393", "393")</f>
        <v>393</v>
      </c>
      <c r="F49" t="s">
        <v>59</v>
      </c>
    </row>
    <row r="50" spans="3:6" x14ac:dyDescent="0.3">
      <c r="C50">
        <v>42</v>
      </c>
      <c r="D50" s="8" t="str">
        <f>HYPERLINK("#'Table 42'!A1", "Thinking about the US do you agree or disagree with the following?: The US has a strong economy")</f>
        <v>Thinking about the US do you agree or disagree with the following?: The US has a strong economy</v>
      </c>
      <c r="E50" s="21" t="str">
        <f>HYPERLINK("#'Full Results'!A405", "405")</f>
        <v>405</v>
      </c>
      <c r="F50" t="s">
        <v>59</v>
      </c>
    </row>
    <row r="51" spans="3:6" x14ac:dyDescent="0.3">
      <c r="C51">
        <v>43</v>
      </c>
      <c r="D51" s="8" t="str">
        <f>HYPERLINK("#'Table 43'!A1", "Thinking about the US do you agree or disagree with the following?: The US protects free speech")</f>
        <v>Thinking about the US do you agree or disagree with the following?: The US protects free speech</v>
      </c>
      <c r="E51" s="21" t="str">
        <f>HYPERLINK("#'Full Results'!A417", "417")</f>
        <v>417</v>
      </c>
      <c r="F51" t="s">
        <v>59</v>
      </c>
    </row>
    <row r="52" spans="3:6" x14ac:dyDescent="0.3">
      <c r="C52">
        <v>44</v>
      </c>
      <c r="D52" s="8" t="str">
        <f>HYPERLINK("#'Table 44'!A1", "Thinking about the US do you agree or disagree with the following?: The US protects democracy")</f>
        <v>Thinking about the US do you agree or disagree with the following?: The US protects democracy</v>
      </c>
      <c r="E52" s="21" t="str">
        <f>HYPERLINK("#'Full Results'!A429", "429")</f>
        <v>429</v>
      </c>
      <c r="F52" t="s">
        <v>59</v>
      </c>
    </row>
    <row r="53" spans="3:6" x14ac:dyDescent="0.3">
      <c r="C53">
        <v>45</v>
      </c>
      <c r="D53" s="8" t="str">
        <f>HYPERLINK("#'Table 45'!A1", "Grid Summary: Thinking about France do you agree or disagree with the following?")</f>
        <v>Grid Summary: Thinking about France do you agree or disagree with the following?</v>
      </c>
      <c r="E53" s="7"/>
      <c r="F53" t="s">
        <v>59</v>
      </c>
    </row>
    <row r="54" spans="3:6" x14ac:dyDescent="0.3">
      <c r="C54">
        <v>46</v>
      </c>
      <c r="D54" s="8" t="str">
        <f>HYPERLINK("#'Table 46'!A1", "Thinking about France do you agree or disagree with the following?: France is a reliable ally")</f>
        <v>Thinking about France do you agree or disagree with the following?: France is a reliable ally</v>
      </c>
      <c r="E54" s="21" t="str">
        <f>HYPERLINK("#'Full Results'!A441", "441")</f>
        <v>441</v>
      </c>
      <c r="F54" t="s">
        <v>59</v>
      </c>
    </row>
    <row r="55" spans="3:6" x14ac:dyDescent="0.3">
      <c r="C55">
        <v>47</v>
      </c>
      <c r="D55" s="8" t="str">
        <f>HYPERLINK("#'Table 47'!A1", "Thinking about France do you agree or disagree with the following?: France  is an important military ally")</f>
        <v>Thinking about France do you agree or disagree with the following?: France  is an important military ally</v>
      </c>
      <c r="E55" s="21" t="str">
        <f>HYPERLINK("#'Full Results'!A453", "453")</f>
        <v>453</v>
      </c>
      <c r="F55" t="s">
        <v>59</v>
      </c>
    </row>
    <row r="56" spans="3:6" x14ac:dyDescent="0.3">
      <c r="C56">
        <v>48</v>
      </c>
      <c r="D56" s="8" t="str">
        <f>HYPERLINK("#'Table 48'!A1", "Thinking about France do you agree or disagree with the following?: Our enemies would be afraid to attack the UK because of our relationship with France")</f>
        <v>Thinking about France do you agree or disagree with the following?: Our enemies would be afraid to attack the UK because of our relationship with France</v>
      </c>
      <c r="E56" s="21" t="str">
        <f>HYPERLINK("#'Full Results'!A465", "465")</f>
        <v>465</v>
      </c>
      <c r="F56" t="s">
        <v>59</v>
      </c>
    </row>
    <row r="57" spans="3:6" x14ac:dyDescent="0.3">
      <c r="C57">
        <v>49</v>
      </c>
      <c r="D57" s="8" t="str">
        <f>HYPERLINK("#'Table 49'!A1", "Thinking about France do you agree or disagree with the following?: France has a strong military")</f>
        <v>Thinking about France do you agree or disagree with the following?: France has a strong military</v>
      </c>
      <c r="E57" s="21" t="str">
        <f>HYPERLINK("#'Full Results'!A477", "477")</f>
        <v>477</v>
      </c>
      <c r="F57" t="s">
        <v>59</v>
      </c>
    </row>
    <row r="58" spans="3:6" x14ac:dyDescent="0.3">
      <c r="C58">
        <v>50</v>
      </c>
      <c r="D58" s="8" t="str">
        <f>HYPERLINK("#'Table 50'!A1", "Thinking about France do you agree or disagree with the following?: France shares our values")</f>
        <v>Thinking about France do you agree or disagree with the following?: France shares our values</v>
      </c>
      <c r="E58" s="21" t="str">
        <f>HYPERLINK("#'Full Results'!A489", "489")</f>
        <v>489</v>
      </c>
      <c r="F58" t="s">
        <v>59</v>
      </c>
    </row>
    <row r="59" spans="3:6" x14ac:dyDescent="0.3">
      <c r="C59">
        <v>51</v>
      </c>
      <c r="D59" s="8" t="str">
        <f>HYPERLINK("#'Table 51'!A1", "Thinking about France do you agree or disagree with the following?: France has a strong economy")</f>
        <v>Thinking about France do you agree or disagree with the following?: France has a strong economy</v>
      </c>
      <c r="E59" s="21" t="str">
        <f>HYPERLINK("#'Full Results'!A501", "501")</f>
        <v>501</v>
      </c>
      <c r="F59" t="s">
        <v>59</v>
      </c>
    </row>
    <row r="60" spans="3:6" x14ac:dyDescent="0.3">
      <c r="C60">
        <v>52</v>
      </c>
      <c r="D60" s="8" t="str">
        <f>HYPERLINK("#'Table 52'!A1", "Thinking about France do you agree or disagree with the following?: France protects free speech")</f>
        <v>Thinking about France do you agree or disagree with the following?: France protects free speech</v>
      </c>
      <c r="E60" s="21" t="str">
        <f>HYPERLINK("#'Full Results'!A513", "513")</f>
        <v>513</v>
      </c>
      <c r="F60" t="s">
        <v>59</v>
      </c>
    </row>
    <row r="61" spans="3:6" x14ac:dyDescent="0.3">
      <c r="C61">
        <v>53</v>
      </c>
      <c r="D61" s="8" t="str">
        <f>HYPERLINK("#'Table 53'!A1", "Thinking about France do you agree or disagree with the following?: France protects democracy")</f>
        <v>Thinking about France do you agree or disagree with the following?: France protects democracy</v>
      </c>
      <c r="E61" s="21" t="str">
        <f>HYPERLINK("#'Full Results'!A525", "525")</f>
        <v>525</v>
      </c>
      <c r="F61" t="s">
        <v>59</v>
      </c>
    </row>
    <row r="62" spans="3:6" x14ac:dyDescent="0.3">
      <c r="C62">
        <v>54</v>
      </c>
      <c r="D62" s="8" t="str">
        <f>HYPERLINK("#'Table 54'!A1", "Grid Summary: Thinking about Germany do you agree or disagree with the following?")</f>
        <v>Grid Summary: Thinking about Germany do you agree or disagree with the following?</v>
      </c>
      <c r="E62" s="7"/>
      <c r="F62" t="s">
        <v>59</v>
      </c>
    </row>
    <row r="63" spans="3:6" x14ac:dyDescent="0.3">
      <c r="C63">
        <v>55</v>
      </c>
      <c r="D63" s="8" t="str">
        <f>HYPERLINK("#'Table 55'!A1", "Thinking about Germany do you agree or disagree with the following?: Germany is a reliable ally")</f>
        <v>Thinking about Germany do you agree or disagree with the following?: Germany is a reliable ally</v>
      </c>
      <c r="E63" s="21" t="str">
        <f>HYPERLINK("#'Full Results'!A537", "537")</f>
        <v>537</v>
      </c>
      <c r="F63" t="s">
        <v>59</v>
      </c>
    </row>
    <row r="64" spans="3:6" x14ac:dyDescent="0.3">
      <c r="C64">
        <v>56</v>
      </c>
      <c r="D64" s="8" t="str">
        <f>HYPERLINK("#'Table 56'!A1", "Thinking about Germany do you agree or disagree with the following?: Germany is an important military ally")</f>
        <v>Thinking about Germany do you agree or disagree with the following?: Germany is an important military ally</v>
      </c>
      <c r="E64" s="21" t="str">
        <f>HYPERLINK("#'Full Results'!A549", "549")</f>
        <v>549</v>
      </c>
      <c r="F64" t="s">
        <v>59</v>
      </c>
    </row>
    <row r="65" spans="3:6" x14ac:dyDescent="0.3">
      <c r="C65">
        <v>57</v>
      </c>
      <c r="D65" s="8" t="str">
        <f>HYPERLINK("#'Table 57'!A1", "Thinking about Germany do you agree or disagree with the following?: Our enemies would be afraid to attack the UK because of our relationship with Germany")</f>
        <v>Thinking about Germany do you agree or disagree with the following?: Our enemies would be afraid to attack the UK because of our relationship with Germany</v>
      </c>
      <c r="E65" s="21" t="str">
        <f>HYPERLINK("#'Full Results'!A561", "561")</f>
        <v>561</v>
      </c>
      <c r="F65" t="s">
        <v>59</v>
      </c>
    </row>
    <row r="66" spans="3:6" x14ac:dyDescent="0.3">
      <c r="C66">
        <v>58</v>
      </c>
      <c r="D66" s="8" t="str">
        <f>HYPERLINK("#'Table 58'!A1", "Thinking about Germany do you agree or disagree with the following?: Germany has a strong military")</f>
        <v>Thinking about Germany do you agree or disagree with the following?: Germany has a strong military</v>
      </c>
      <c r="E66" s="21" t="str">
        <f>HYPERLINK("#'Full Results'!A573", "573")</f>
        <v>573</v>
      </c>
      <c r="F66" t="s">
        <v>59</v>
      </c>
    </row>
    <row r="67" spans="3:6" x14ac:dyDescent="0.3">
      <c r="C67">
        <v>59</v>
      </c>
      <c r="D67" s="8" t="str">
        <f>HYPERLINK("#'Table 59'!A1", "Thinking about Germany do you agree or disagree with the following?: Germany shares our values")</f>
        <v>Thinking about Germany do you agree or disagree with the following?: Germany shares our values</v>
      </c>
      <c r="E67" s="21" t="str">
        <f>HYPERLINK("#'Full Results'!A585", "585")</f>
        <v>585</v>
      </c>
      <c r="F67" t="s">
        <v>59</v>
      </c>
    </row>
    <row r="68" spans="3:6" x14ac:dyDescent="0.3">
      <c r="C68">
        <v>60</v>
      </c>
      <c r="D68" s="8" t="str">
        <f>HYPERLINK("#'Table 60'!A1", "Thinking about Germany do you agree or disagree with the following?: Germany has a strong economy")</f>
        <v>Thinking about Germany do you agree or disagree with the following?: Germany has a strong economy</v>
      </c>
      <c r="E68" s="21" t="str">
        <f>HYPERLINK("#'Full Results'!A597", "597")</f>
        <v>597</v>
      </c>
      <c r="F68" t="s">
        <v>59</v>
      </c>
    </row>
    <row r="69" spans="3:6" x14ac:dyDescent="0.3">
      <c r="C69">
        <v>61</v>
      </c>
      <c r="D69" s="8" t="str">
        <f>HYPERLINK("#'Table 61'!A1", "Thinking about Germany do you agree or disagree with the following?: Germany protects free speech")</f>
        <v>Thinking about Germany do you agree or disagree with the following?: Germany protects free speech</v>
      </c>
      <c r="E69" s="21" t="str">
        <f>HYPERLINK("#'Full Results'!A609", "609")</f>
        <v>609</v>
      </c>
      <c r="F69" t="s">
        <v>59</v>
      </c>
    </row>
    <row r="70" spans="3:6" x14ac:dyDescent="0.3">
      <c r="C70">
        <v>62</v>
      </c>
      <c r="D70" s="8" t="str">
        <f>HYPERLINK("#'Table 62'!A1", "Thinking about Germany do you agree or disagree with the following?: Germany protects democracy")</f>
        <v>Thinking about Germany do you agree or disagree with the following?: Germany protects democracy</v>
      </c>
      <c r="E70" s="21" t="str">
        <f>HYPERLINK("#'Full Results'!A621", "621")</f>
        <v>621</v>
      </c>
      <c r="F70" t="s">
        <v>59</v>
      </c>
    </row>
    <row r="71" spans="3:6" x14ac:dyDescent="0.3">
      <c r="C71">
        <v>63</v>
      </c>
      <c r="D71" s="8" t="str">
        <f>HYPERLINK("#'Table 63'!A1", "Some banks have ethical rules on what they can invest in. Which of the following, if any, do you think these ethical rules should include?Select any of the following")</f>
        <v>Some banks have ethical rules on what they can invest in. Which of the following, if any, do you think these ethical rules should include?Select any of the following</v>
      </c>
      <c r="E71" s="21" t="str">
        <f>HYPERLINK("#'Full Results'!A633", "633")</f>
        <v>633</v>
      </c>
      <c r="F71" t="s">
        <v>59</v>
      </c>
    </row>
    <row r="72" spans="3:6" x14ac:dyDescent="0.3">
      <c r="C72">
        <v>64</v>
      </c>
      <c r="D72" s="8" t="str">
        <f>HYPERLINK("#'Table 64'!A1", " Recently Keir Starmer announced that the UK will increase the amount of government spending on defence to 2.5% from 2.3%, which would be funded by reducing the amount spent on overseas aid from 0.5% to 0.3%.Overall, do you support or oppose this...")</f>
        <v xml:space="preserve"> Recently Keir Starmer announced that the UK will increase the amount of government spending on defence to 2.5% from 2.3%, which would be funded by reducing the amount spent on overseas aid from 0.5% to 0.3%.Overall, do you support or oppose this...</v>
      </c>
      <c r="E72" s="21" t="str">
        <f>HYPERLINK("#'Full Results'!A649", "649")</f>
        <v>649</v>
      </c>
      <c r="F72" t="s">
        <v>59</v>
      </c>
    </row>
    <row r="73" spans="3:6" x14ac:dyDescent="0.3">
      <c r="C73">
        <v>65</v>
      </c>
      <c r="D73" s="8" t="str">
        <f>HYPERLINK("#'Table 65'!A1", "Which of the following areas do you think are the highest priority for the UK’s defence spending?Select up to three of the following")</f>
        <v>Which of the following areas do you think are the highest priority for the UK’s defence spending?Select up to three of the following</v>
      </c>
      <c r="E73" s="21" t="str">
        <f>HYPERLINK("#'Full Results'!A661", "661")</f>
        <v>661</v>
      </c>
      <c r="F73" t="s">
        <v>59</v>
      </c>
    </row>
    <row r="74" spans="3:6" x14ac:dyDescent="0.3">
      <c r="C74">
        <v>66</v>
      </c>
      <c r="D74" s="8" t="str">
        <f>HYPERLINK("#'Table 66'!A1", "Grid Summary: Do you agree or disagree with the following?")</f>
        <v>Grid Summary: Do you agree or disagree with the following?</v>
      </c>
      <c r="E74" s="7"/>
      <c r="F74" t="s">
        <v>59</v>
      </c>
    </row>
    <row r="75" spans="3:6" x14ac:dyDescent="0.3">
      <c r="C75">
        <v>67</v>
      </c>
      <c r="D75" s="8" t="str">
        <f>HYPERLINK("#'Table 67'!A1", "Do you agree or disagree with the following?: The UK’s military is too weak")</f>
        <v>Do you agree or disagree with the following?: The UK’s military is too weak</v>
      </c>
      <c r="E75" s="21" t="str">
        <f>HYPERLINK("#'Full Results'!A677", "677")</f>
        <v>677</v>
      </c>
      <c r="F75" t="s">
        <v>59</v>
      </c>
    </row>
    <row r="76" spans="3:6" x14ac:dyDescent="0.3">
      <c r="C76">
        <v>68</v>
      </c>
      <c r="D76" s="8" t="str">
        <f>HYPERLINK("#'Table 68'!A1", "Do you agree or disagree with the following?: The UK should invest more in defence spending")</f>
        <v>Do you agree or disagree with the following?: The UK should invest more in defence spending</v>
      </c>
      <c r="E76" s="21" t="str">
        <f>HYPERLINK("#'Full Results'!A689", "689")</f>
        <v>689</v>
      </c>
      <c r="F76" t="s">
        <v>59</v>
      </c>
    </row>
    <row r="77" spans="3:6" x14ac:dyDescent="0.3">
      <c r="C77">
        <v>69</v>
      </c>
      <c r="D77" s="8" t="str">
        <f>HYPERLINK("#'Table 69'!A1", "Do you agree or disagree with the following?: The UK should offer more military support to Ukraine")</f>
        <v>Do you agree or disagree with the following?: The UK should offer more military support to Ukraine</v>
      </c>
      <c r="E77" s="21" t="str">
        <f>HYPERLINK("#'Full Results'!A701", "701")</f>
        <v>701</v>
      </c>
      <c r="F77" t="s">
        <v>59</v>
      </c>
    </row>
    <row r="78" spans="3:6" x14ac:dyDescent="0.3">
      <c r="C78">
        <v>70</v>
      </c>
      <c r="D78" s="8" t="str">
        <f>HYPERLINK("#'Table 70'!A1", " Do you think the British Armed Forces are stronger, weaker, or the same as they were 10 years ago? ")</f>
        <v xml:space="preserve"> Do you think the British Armed Forces are stronger, weaker, or the same as they were 10 years ago? </v>
      </c>
      <c r="E78" s="21" t="str">
        <f>HYPERLINK("#'Full Results'!A713", "713")</f>
        <v>713</v>
      </c>
      <c r="F78" t="s">
        <v>59</v>
      </c>
    </row>
    <row r="79" spans="3:6" x14ac:dyDescent="0.3">
      <c r="C79">
        <v>71</v>
      </c>
      <c r="D79" s="8" t="str">
        <f>HYPERLINK("#'Table 71'!A1", "Which of the following are the main benefits to the UK of having a strong military?Select up to three of the following")</f>
        <v>Which of the following are the main benefits to the UK of having a strong military?Select up to three of the following</v>
      </c>
      <c r="E79" s="21" t="str">
        <f>HYPERLINK("#'Full Results'!A722", "722")</f>
        <v>722</v>
      </c>
      <c r="F79" t="s">
        <v>59</v>
      </c>
    </row>
    <row r="80" spans="3:6" x14ac:dyDescent="0.3">
      <c r="C80">
        <v>72</v>
      </c>
      <c r="D80" s="8" t="str">
        <f>HYPERLINK("#'Table 72'!A1", " In your view, how likely or unlikely is it that the UK is at war in the next 5 years?")</f>
        <v xml:space="preserve"> In your view, how likely or unlikely is it that the UK is at war in the next 5 years?</v>
      </c>
      <c r="E80" s="21" t="str">
        <f>HYPERLINK("#'Full Results'!A737", "737")</f>
        <v>737</v>
      </c>
      <c r="F80" t="s">
        <v>59</v>
      </c>
    </row>
    <row r="81" spans="3:6" x14ac:dyDescent="0.3">
      <c r="C81">
        <v>73</v>
      </c>
      <c r="D81" s="8" t="str">
        <f>HYPERLINK("#'Table 73'!A1", " In your view, how likely or unlikely is it that there would be a World War in the next 5 years?")</f>
        <v xml:space="preserve"> In your view, how likely or unlikely is it that there would be a World War in the next 5 years?</v>
      </c>
      <c r="E81" s="21" t="str">
        <f>HYPERLINK("#'Full Results'!A749", "749")</f>
        <v>749</v>
      </c>
      <c r="F81" t="s">
        <v>59</v>
      </c>
    </row>
    <row r="82" spans="3:6" x14ac:dyDescent="0.3">
      <c r="C82">
        <v>74</v>
      </c>
      <c r="D82" s="8" t="str">
        <f>HYPERLINK("#'Table 74'!A1", " From what you know, would you say you support or oppose the actions Donald Trump has taken so far as President?")</f>
        <v xml:space="preserve"> From what you know, would you say you support or oppose the actions Donald Trump has taken so far as President?</v>
      </c>
      <c r="E82" s="21" t="str">
        <f>HYPERLINK("#'Full Results'!A761", "761")</f>
        <v>761</v>
      </c>
      <c r="F82" t="s">
        <v>59</v>
      </c>
    </row>
    <row r="83" spans="3:6" x14ac:dyDescent="0.3">
      <c r="C83">
        <v>75</v>
      </c>
      <c r="D83" s="8" t="str">
        <f>HYPERLINK("#'Table 75'!A1", " Which of the following comes closest to your view?")</f>
        <v xml:space="preserve"> Which of the following comes closest to your view?</v>
      </c>
      <c r="E83" s="21" t="str">
        <f>HYPERLINK("#'Full Results'!A773", "773")</f>
        <v>773</v>
      </c>
      <c r="F83" t="s">
        <v>59</v>
      </c>
    </row>
    <row r="84" spans="3:6" x14ac:dyDescent="0.3">
      <c r="C84">
        <v>76</v>
      </c>
      <c r="D84" s="8" t="str">
        <f>HYPERLINK("#'Table 76'!A1", " In general, which of the following countries would you most like the UK to become closer with?")</f>
        <v xml:space="preserve"> In general, which of the following countries would you most like the UK to become closer with?</v>
      </c>
      <c r="E84" s="21" t="str">
        <f>HYPERLINK("#'Full Results'!A780", "780")</f>
        <v>780</v>
      </c>
      <c r="F84" t="s">
        <v>59</v>
      </c>
    </row>
    <row r="85" spans="3:6" x14ac:dyDescent="0.3">
      <c r="C85">
        <v>77</v>
      </c>
      <c r="D85" s="8" t="str">
        <f>HYPERLINK("#'Table 77'!A1", " In general, which of the following countries do you most trust as a military ally?")</f>
        <v xml:space="preserve"> In general, which of the following countries do you most trust as a military ally?</v>
      </c>
      <c r="E85" s="21" t="str">
        <f>HYPERLINK("#'Full Results'!A788", "788")</f>
        <v>788</v>
      </c>
      <c r="F85" t="s">
        <v>59</v>
      </c>
    </row>
    <row r="86" spans="3:6" x14ac:dyDescent="0.3">
      <c r="C86">
        <v>78</v>
      </c>
      <c r="D86" s="8" t="str">
        <f>HYPERLINK("#'Table 78'!A1", " In general, which of the following countries do you think has the best approach to foreign affairs?")</f>
        <v xml:space="preserve"> In general, which of the following countries do you think has the best approach to foreign affairs?</v>
      </c>
      <c r="E86" s="21" t="str">
        <f>HYPERLINK("#'Full Results'!A796", "796")</f>
        <v>796</v>
      </c>
      <c r="F86" t="s">
        <v>59</v>
      </c>
    </row>
    <row r="87" spans="3:6" x14ac:dyDescent="0.3">
      <c r="C87">
        <v>79</v>
      </c>
      <c r="D87" s="8" t="str">
        <f>HYPERLINK("#'Table 79'!A1", " If the UK was intending to use nuclear weapons, which of the following countries do you think it would be most important to have approval from?")</f>
        <v xml:space="preserve"> If the UK was intending to use nuclear weapons, which of the following countries do you think it would be most important to have approval from?</v>
      </c>
      <c r="E87" s="21" t="str">
        <f>HYPERLINK("#'Full Results'!A804", "804")</f>
        <v>804</v>
      </c>
      <c r="F87" t="s">
        <v>59</v>
      </c>
    </row>
    <row r="88" spans="3:6" x14ac:dyDescent="0.3">
      <c r="C88">
        <v>80</v>
      </c>
      <c r="D88" s="8" t="str">
        <f>HYPERLINK("#'Table 80'!A1", " Which of the following comes closest to your view?")</f>
        <v xml:space="preserve"> Which of the following comes closest to your view?</v>
      </c>
      <c r="E88" s="21" t="str">
        <f>HYPERLINK("#'Full Results'!A812", "812")</f>
        <v>812</v>
      </c>
      <c r="F88" t="s">
        <v>59</v>
      </c>
    </row>
    <row r="89" spans="3:6" x14ac:dyDescent="0.3">
      <c r="C89">
        <v>81</v>
      </c>
      <c r="D89" s="8" t="str">
        <f>HYPERLINK("#'Table 81'!A1", " Donald Trump has indicated that the US will be less involved in defence in Europe. Which of the following comes closest to your view?")</f>
        <v xml:space="preserve"> Donald Trump has indicated that the US will be less involved in defence in Europe. Which of the following comes closest to your view?</v>
      </c>
      <c r="E89" s="21" t="str">
        <f>HYPERLINK("#'Full Results'!A818", "818")</f>
        <v>818</v>
      </c>
      <c r="F89" t="s">
        <v>59</v>
      </c>
    </row>
    <row r="90" spans="3:6" x14ac:dyDescent="0.3">
      <c r="C90">
        <v>82</v>
      </c>
      <c r="D90" s="8" t="str">
        <f>HYPERLINK("#'Table 82'!A1", " Which of the following do you think is the approach the UK should take to purchasing military technology from other countries?")</f>
        <v xml:space="preserve"> Which of the following do you think is the approach the UK should take to purchasing military technology from other countries?</v>
      </c>
      <c r="E90" s="21" t="str">
        <f>HYPERLINK("#'Full Results'!A824", "824")</f>
        <v>824</v>
      </c>
      <c r="F90" t="s">
        <v>59</v>
      </c>
    </row>
    <row r="91" spans="3:6" x14ac:dyDescent="0.3">
      <c r="C91">
        <v>83</v>
      </c>
      <c r="D91" s="8" t="str">
        <f>HYPERLINK("#'Table 83'!A1", " Which of the following comes closest to your view?")</f>
        <v xml:space="preserve"> Which of the following comes closest to your view?</v>
      </c>
      <c r="E91" s="21" t="str">
        <f>HYPERLINK("#'Full Results'!A830", "830")</f>
        <v>830</v>
      </c>
      <c r="F91" t="s">
        <v>59</v>
      </c>
    </row>
    <row r="92" spans="3:6" x14ac:dyDescent="0.3">
      <c r="C92">
        <v>84</v>
      </c>
      <c r="D92" s="8" t="str">
        <f>HYPERLINK("#'Table 84'!A1", " Which of the following comes closest to your view?")</f>
        <v xml:space="preserve"> Which of the following comes closest to your view?</v>
      </c>
      <c r="E92" s="21" t="str">
        <f>HYPERLINK("#'Full Results'!A836", "836")</f>
        <v>836</v>
      </c>
      <c r="F92" t="s">
        <v>59</v>
      </c>
    </row>
    <row r="93" spans="3:6" x14ac:dyDescent="0.3">
      <c r="C93">
        <v>85</v>
      </c>
      <c r="D93" s="8" t="str">
        <f>HYPERLINK("#'Table 85'!A1", "Grid Summary: Below are some suggestions of ways in which the UK could respond to the US reducing its involvement in defence in Europe. Would you support or oppose the following?")</f>
        <v>Grid Summary: Below are some suggestions of ways in which the UK could respond to the US reducing its involvement in defence in Europe. Would you support or oppose the following?</v>
      </c>
      <c r="E93" s="7"/>
      <c r="F93" t="s">
        <v>59</v>
      </c>
    </row>
    <row r="94" spans="3:6" x14ac:dyDescent="0.3">
      <c r="C94">
        <v>86</v>
      </c>
      <c r="D94" s="8" t="str">
        <f>HYPERLINK("#'Table 86'!A1", "Below are some suggestions of ways in which the UK could respond to the US reducing its involvement in defence in Europe. Would you support or oppose the following?: The UK and France form a united armed forces")</f>
        <v>Below are some suggestions of ways in which the UK could respond to the US reducing its involvement in defence in Europe. Would you support or oppose the following?: The UK and France form a united armed forces</v>
      </c>
      <c r="E94" s="21" t="str">
        <f>HYPERLINK("#'Full Results'!A842", "842")</f>
        <v>842</v>
      </c>
      <c r="F94" t="s">
        <v>59</v>
      </c>
    </row>
    <row r="95" spans="3:6" x14ac:dyDescent="0.3">
      <c r="C95">
        <v>87</v>
      </c>
      <c r="D95" s="8" t="str">
        <f>HYPERLINK("#'Table 87'!A1", "Below are some suggestions of ways in which the UK could respond to the US reducing its involvement in defence in Europe. Would you support or oppose the following?: The UK and Germany form a united armed forces")</f>
        <v>Below are some suggestions of ways in which the UK could respond to the US reducing its involvement in defence in Europe. Would you support or oppose the following?: The UK and Germany form a united armed forces</v>
      </c>
      <c r="E95" s="21" t="str">
        <f>HYPERLINK("#'Full Results'!A854", "854")</f>
        <v>854</v>
      </c>
      <c r="F95" t="s">
        <v>59</v>
      </c>
    </row>
    <row r="96" spans="3:6" x14ac:dyDescent="0.3">
      <c r="C96">
        <v>88</v>
      </c>
      <c r="D96" s="8" t="str">
        <f>HYPERLINK("#'Table 88'!A1", "Below are some suggestions of ways in which the UK could respond to the US reducing its involvement in defence in Europe. Would you support or oppose the following?: The UK joins a cross-European armed forces")</f>
        <v>Below are some suggestions of ways in which the UK could respond to the US reducing its involvement in defence in Europe. Would you support or oppose the following?: The UK joins a cross-European armed forces</v>
      </c>
      <c r="E96" s="21" t="str">
        <f>HYPERLINK("#'Full Results'!A866", "866")</f>
        <v>866</v>
      </c>
      <c r="F96" t="s">
        <v>59</v>
      </c>
    </row>
    <row r="97" spans="3:6" x14ac:dyDescent="0.3">
      <c r="C97">
        <v>89</v>
      </c>
      <c r="D97" s="8" t="str">
        <f>HYPERLINK("#'Table 89'!A1", "Below are some suggestions of ways in which the UK could respond to the US reducing its involvement in defence in Europe. Would you support or oppose the following?: The UK introduces conscription for young people, where they must spend some time...")</f>
        <v>Below are some suggestions of ways in which the UK could respond to the US reducing its involvement in defence in Europe. Would you support or oppose the following?: The UK introduces conscription for young people, where they must spend some time...</v>
      </c>
      <c r="E97" s="21" t="str">
        <f>HYPERLINK("#'Full Results'!A878", "878")</f>
        <v>878</v>
      </c>
      <c r="F97" t="s">
        <v>59</v>
      </c>
    </row>
    <row r="98" spans="3:6" x14ac:dyDescent="0.3">
      <c r="C98">
        <v>90</v>
      </c>
      <c r="D98" s="8" t="str">
        <f>HYPERLINK("#'Table 90'!A1", " Would you personally consider joining the armed forces at some point in your life?")</f>
        <v xml:space="preserve"> Would you personally consider joining the armed forces at some point in your life?</v>
      </c>
      <c r="E98" s="21" t="str">
        <f>HYPERLINK("#'Full Results'!A890", "890")</f>
        <v>890</v>
      </c>
      <c r="F98" t="s">
        <v>59</v>
      </c>
    </row>
    <row r="99" spans="3:6" x14ac:dyDescent="0.3">
      <c r="C99">
        <v>91</v>
      </c>
      <c r="D99" s="8" t="str">
        <f>HYPERLINK("#'Table 91'!A1", "Which of the following would you say are the main barriers to you personally considering joining the armed forces?Select any which apply")</f>
        <v>Which of the following would you say are the main barriers to you personally considering joining the armed forces?Select any which apply</v>
      </c>
      <c r="E99" s="21" t="str">
        <f>HYPERLINK("#'Full Results'!A898", "898")</f>
        <v>898</v>
      </c>
      <c r="F99" t="s">
        <v>59</v>
      </c>
    </row>
    <row r="100" spans="3:6" x14ac:dyDescent="0.3">
      <c r="C100">
        <v>92</v>
      </c>
      <c r="D100" s="8" t="str">
        <f>HYPERLINK("#'Table 92'!A1", " Would you support or oppose the government introducing conscription, meaning mandatory service in the armed forces, for those 30 and under?")</f>
        <v xml:space="preserve"> Would you support or oppose the government introducing conscription, meaning mandatory service in the armed forces, for those 30 and under?</v>
      </c>
      <c r="E100" s="21" t="str">
        <f>HYPERLINK("#'Full Results'!A911", "911")</f>
        <v>911</v>
      </c>
      <c r="F100" t="s">
        <v>59</v>
      </c>
    </row>
    <row r="101" spans="3:6" x14ac:dyDescent="0.3">
      <c r="C101">
        <v>93</v>
      </c>
      <c r="D101" s="8" t="str">
        <f>HYPERLINK("#'Table 93'!A1", " If the government introduced conscription, meaning mandatory service in the armed forces, for those 30 and under, how would you personally respond?")</f>
        <v xml:space="preserve"> If the government introduced conscription, meaning mandatory service in the armed forces, for those 30 and under, how would you personally respond?</v>
      </c>
      <c r="E101" s="21" t="str">
        <f>HYPERLINK("#'Full Results'!A923", "923")</f>
        <v>923</v>
      </c>
      <c r="F101" t="s">
        <v>432</v>
      </c>
    </row>
    <row r="102" spans="3:6" x14ac:dyDescent="0.3">
      <c r="C102">
        <v>94</v>
      </c>
      <c r="D102" s="8" t="str">
        <f>HYPERLINK("#'Table 94'!A1", " If the government had introduced conscription, meaning mandatory service in the armed forces, for those 30 and under when you were that age, would you personally have responded?")</f>
        <v xml:space="preserve"> If the government had introduced conscription, meaning mandatory service in the armed forces, for those 30 and under when you were that age, would you personally have responded?</v>
      </c>
      <c r="E102" s="21" t="str">
        <f>HYPERLINK("#'Full Results'!A930", "930")</f>
        <v>930</v>
      </c>
      <c r="F102" t="s">
        <v>433</v>
      </c>
    </row>
    <row r="103" spans="3:6" x14ac:dyDescent="0.3">
      <c r="C103">
        <v>95</v>
      </c>
      <c r="D103" s="8" t="str">
        <f>HYPERLINK("#'Table 95'!A1", " Which of the following comes closest to your view?")</f>
        <v xml:space="preserve"> Which of the following comes closest to your view?</v>
      </c>
      <c r="E103" s="21" t="str">
        <f>HYPERLINK("#'Full Results'!A937", "937")</f>
        <v>937</v>
      </c>
      <c r="F103" t="s">
        <v>434</v>
      </c>
    </row>
    <row r="104" spans="3:6" x14ac:dyDescent="0.3">
      <c r="C104">
        <v>96</v>
      </c>
      <c r="D104" s="8" t="str">
        <f>HYPERLINK("#'Table 96'!A1", " Which of the following comes closest to your view?")</f>
        <v xml:space="preserve"> Which of the following comes closest to your view?</v>
      </c>
      <c r="E104" s="21" t="str">
        <f>HYPERLINK("#'Full Results'!A944", "944")</f>
        <v>944</v>
      </c>
      <c r="F104" t="s">
        <v>435</v>
      </c>
    </row>
    <row r="105" spans="3:6" x14ac:dyDescent="0.3">
      <c r="C105">
        <v>97</v>
      </c>
      <c r="D105" s="8" t="str">
        <f>HYPERLINK("#'Table 97'!A1", " Which of the following comes closest to your view?")</f>
        <v xml:space="preserve"> Which of the following comes closest to your view?</v>
      </c>
      <c r="E105" s="21" t="str">
        <f>HYPERLINK("#'Full Results'!A951", "951")</f>
        <v>951</v>
      </c>
      <c r="F105" t="s">
        <v>347</v>
      </c>
    </row>
    <row r="106" spans="3:6" x14ac:dyDescent="0.3">
      <c r="C106">
        <v>98</v>
      </c>
      <c r="D106" s="8" t="str">
        <f>HYPERLINK("#'Table 98'!A1", " Which of the following comes closest to your view?")</f>
        <v xml:space="preserve"> Which of the following comes closest to your view?</v>
      </c>
      <c r="E106" s="21" t="str">
        <f>HYPERLINK("#'Full Results'!A959", "959")</f>
        <v>959</v>
      </c>
      <c r="F106" t="s">
        <v>347</v>
      </c>
    </row>
    <row r="107" spans="3:6" x14ac:dyDescent="0.3">
      <c r="C107">
        <v>99</v>
      </c>
      <c r="D107" s="8" t="str">
        <f>HYPERLINK("#'Table 99'!A1", " Which of the following comes closest to your view?")</f>
        <v xml:space="preserve"> Which of the following comes closest to your view?</v>
      </c>
      <c r="E107" s="21" t="str">
        <f>HYPERLINK("#'Full Results'!A967", "967")</f>
        <v>967</v>
      </c>
      <c r="F107" t="s">
        <v>347</v>
      </c>
    </row>
    <row r="108" spans="3:6" x14ac:dyDescent="0.3">
      <c r="C108">
        <v>100</v>
      </c>
      <c r="D108" s="8" t="str">
        <f>HYPERLINK("#'Table 100'!A1", " Which of the following comes closest to your view?")</f>
        <v xml:space="preserve"> Which of the following comes closest to your view?</v>
      </c>
      <c r="E108" s="21" t="str">
        <f>HYPERLINK("#'Full Results'!A975", "975")</f>
        <v>975</v>
      </c>
      <c r="F108" t="s">
        <v>347</v>
      </c>
    </row>
    <row r="109" spans="3:6" x14ac:dyDescent="0.3">
      <c r="C109">
        <v>101</v>
      </c>
      <c r="D109" s="8" t="str">
        <f>HYPERLINK("#'Table 101'!A1", "How would you describe jobs in the defence sector (such as for weapons and machinery manufacturers, cybersecurity analysts)?Select as many as apply")</f>
        <v>How would you describe jobs in the defence sector (such as for weapons and machinery manufacturers, cybersecurity analysts)?Select as many as apply</v>
      </c>
      <c r="E109" s="21" t="str">
        <f>HYPERLINK("#'Full Results'!A983", "983")</f>
        <v>983</v>
      </c>
      <c r="F109" t="s">
        <v>347</v>
      </c>
    </row>
    <row r="110" spans="3:6" x14ac:dyDescent="0.3">
      <c r="C110">
        <v>102</v>
      </c>
      <c r="D110" s="8" t="str">
        <f>HYPERLINK("#'Table 102'!A1", "How would you describe jobs in the technology sector (such as social media companies, artificial intelligence companies)?Select as many as apply")</f>
        <v>How would you describe jobs in the technology sector (such as social media companies, artificial intelligence companies)?Select as many as apply</v>
      </c>
      <c r="E110" s="21" t="str">
        <f>HYPERLINK("#'Full Results'!A999", "999")</f>
        <v>999</v>
      </c>
      <c r="F110" t="s">
        <v>347</v>
      </c>
    </row>
    <row r="111" spans="3:6" x14ac:dyDescent="0.3">
      <c r="C111">
        <v>103</v>
      </c>
      <c r="D111" s="8" t="str">
        <f>HYPERLINK("#'Table 103'!A1", "How would you describe jobs in the pharmaceutical sector?Select as many as apply")</f>
        <v>How would you describe jobs in the pharmaceutical sector?Select as many as apply</v>
      </c>
      <c r="E111" s="21" t="str">
        <f>HYPERLINK("#'Full Results'!A1015", "1015")</f>
        <v>1015</v>
      </c>
      <c r="F111" t="s">
        <v>347</v>
      </c>
    </row>
    <row r="112" spans="3:6" x14ac:dyDescent="0.3">
      <c r="C112">
        <v>104</v>
      </c>
      <c r="D112" s="8" t="str">
        <f>HYPERLINK("#'Table 104'!A1", "How would you describe jobs in the oil and gas industry?Select as many as apply")</f>
        <v>How would you describe jobs in the oil and gas industry?Select as many as apply</v>
      </c>
      <c r="E112" s="21" t="str">
        <f>HYPERLINK("#'Full Results'!A1031", "1031")</f>
        <v>1031</v>
      </c>
      <c r="F112" t="s">
        <v>347</v>
      </c>
    </row>
    <row r="113" spans="3:6" x14ac:dyDescent="0.3">
      <c r="C113">
        <v>105</v>
      </c>
      <c r="D113" s="8" t="str">
        <f>HYPERLINK("#'Table 105'!A1", " Which of the following comes closest to your view?")</f>
        <v xml:space="preserve"> Which of the following comes closest to your view?</v>
      </c>
      <c r="E113" s="21" t="str">
        <f>HYPERLINK("#'Full Results'!A1047", "1047")</f>
        <v>1047</v>
      </c>
      <c r="F113" t="s">
        <v>59</v>
      </c>
    </row>
    <row r="114" spans="3:6" x14ac:dyDescent="0.3">
      <c r="C114">
        <v>106</v>
      </c>
      <c r="D114" s="8" t="str">
        <f>HYPERLINK("#'Table 106'!A1", " Which of the following comes closest to your view?")</f>
        <v xml:space="preserve"> Which of the following comes closest to your view?</v>
      </c>
      <c r="E114" s="21" t="str">
        <f>HYPERLINK("#'Full Results'!A1054", "1054")</f>
        <v>1054</v>
      </c>
      <c r="F114" t="s">
        <v>59</v>
      </c>
    </row>
    <row r="115" spans="3:6" x14ac:dyDescent="0.3">
      <c r="C115">
        <v>107</v>
      </c>
      <c r="D115" s="8" t="str">
        <f>HYPERLINK("#'Table 107'!A1", " Some have suggested that in order to meet defence requirements, many small businesses around the UK (such as small engineering businesses, electricians) would need to be involved.Which of the following comes closest to your view?")</f>
        <v xml:space="preserve"> Some have suggested that in order to meet defence requirements, many small businesses around the UK (such as small engineering businesses, electricians) would need to be involved.Which of the following comes closest to your view?</v>
      </c>
      <c r="E115" s="21" t="str">
        <f>HYPERLINK("#'Full Results'!A1060", "1060")</f>
        <v>1060</v>
      </c>
      <c r="F115" t="s">
        <v>59</v>
      </c>
    </row>
    <row r="116" spans="3:6" x14ac:dyDescent="0.3">
      <c r="C116">
        <v>108</v>
      </c>
      <c r="D116" s="8" t="str">
        <f>HYPERLINK("#'Table 108'!A1", " More money in defence companies would mean more defence manufacturing in the UK.  Which of the following comes closest to your view?")</f>
        <v xml:space="preserve"> More money in defence companies would mean more defence manufacturing in the UK.  Which of the following comes closest to your view?</v>
      </c>
      <c r="E116" s="21" t="str">
        <f>HYPERLINK("#'Full Results'!A1067", "1067")</f>
        <v>1067</v>
      </c>
      <c r="F116" t="s">
        <v>59</v>
      </c>
    </row>
    <row r="117" spans="3:6" x14ac:dyDescent="0.3">
      <c r="C117">
        <v>109</v>
      </c>
      <c r="D117" s="8" t="str">
        <f>HYPERLINK("#'Table 109'!A1", "Grid Summary: Do you agree or disagree with the following?")</f>
        <v>Grid Summary: Do you agree or disagree with the following?</v>
      </c>
      <c r="E117" s="7"/>
      <c r="F117" t="s">
        <v>59</v>
      </c>
    </row>
    <row r="118" spans="3:6" x14ac:dyDescent="0.3">
      <c r="C118">
        <v>110</v>
      </c>
      <c r="D118" s="8" t="str">
        <f>HYPERLINK("#'Table 110'!A1", "Do you agree or disagree with the following?: The defence industry profits from destruction")</f>
        <v>Do you agree or disagree with the following?: The defence industry profits from destruction</v>
      </c>
      <c r="E118" s="21" t="str">
        <f>HYPERLINK("#'Full Results'!A1073", "1073")</f>
        <v>1073</v>
      </c>
      <c r="F118" t="s">
        <v>59</v>
      </c>
    </row>
    <row r="119" spans="3:6" x14ac:dyDescent="0.3">
      <c r="C119">
        <v>111</v>
      </c>
      <c r="D119" s="8" t="str">
        <f>HYPERLINK("#'Table 111'!A1", "Do you agree or disagree with the following?: It is in the defence industry’s interests for there to be war")</f>
        <v>Do you agree or disagree with the following?: It is in the defence industry’s interests for there to be war</v>
      </c>
      <c r="E119" s="21" t="str">
        <f>HYPERLINK("#'Full Results'!A1085", "1085")</f>
        <v>1085</v>
      </c>
      <c r="F119" t="s">
        <v>59</v>
      </c>
    </row>
    <row r="120" spans="3:6" x14ac:dyDescent="0.3">
      <c r="C120">
        <v>112</v>
      </c>
      <c r="D120" s="8" t="str">
        <f>HYPERLINK("#'Table 112'!A1", "Do you agree or disagree with the following?: I would be ashamed to work for the defence industry")</f>
        <v>Do you agree or disagree with the following?: I would be ashamed to work for the defence industry</v>
      </c>
      <c r="E120" s="21" t="str">
        <f>HYPERLINK("#'Full Results'!A1097", "1097")</f>
        <v>1097</v>
      </c>
      <c r="F120" t="s">
        <v>59</v>
      </c>
    </row>
    <row r="121" spans="3:6" x14ac:dyDescent="0.3">
      <c r="C121">
        <v>113</v>
      </c>
      <c r="D121" s="8" t="str">
        <f>HYPERLINK("#'Table 113'!A1", "Do you agree or disagree with the following?: My friends would judge me if I worked in the defence industry")</f>
        <v>Do you agree or disagree with the following?: My friends would judge me if I worked in the defence industry</v>
      </c>
      <c r="E121" s="21" t="str">
        <f>HYPERLINK("#'Full Results'!A1109", "1109")</f>
        <v>1109</v>
      </c>
      <c r="F121" t="s">
        <v>59</v>
      </c>
    </row>
    <row r="122" spans="3:6" x14ac:dyDescent="0.3">
      <c r="C122">
        <v>114</v>
      </c>
      <c r="D122" s="8" t="str">
        <f>HYPERLINK("#'Table 114'!A1", " Which of the following comes closest to your view?")</f>
        <v xml:space="preserve"> Which of the following comes closest to your view?</v>
      </c>
      <c r="E122" s="21" t="str">
        <f>HYPERLINK("#'Full Results'!A1121", "1121")</f>
        <v>1121</v>
      </c>
      <c r="F122" t="s">
        <v>59</v>
      </c>
    </row>
    <row r="123" spans="3:6" x14ac:dyDescent="0.3">
      <c r="C123">
        <v>115</v>
      </c>
      <c r="D123" s="8" t="str">
        <f>HYPERLINK("#'Table 115'!A1", " Which of the following comes closest to your view?")</f>
        <v xml:space="preserve"> Which of the following comes closest to your view?</v>
      </c>
      <c r="E123" s="21" t="str">
        <f>HYPERLINK("#'Full Results'!A1127", "1127")</f>
        <v>1127</v>
      </c>
      <c r="F123" t="s">
        <v>59</v>
      </c>
    </row>
    <row r="124" spans="3:6" x14ac:dyDescent="0.3">
      <c r="C124">
        <v>116</v>
      </c>
      <c r="D124" s="8" t="str">
        <f>HYPERLINK("#'Table 116'!A1", "Grid Summary: Which of the following, if any, do you think tend to be the results of the government getting more involved with businesses and the private sector?")</f>
        <v>Grid Summary: Which of the following, if any, do you think tend to be the results of the government getting more involved with businesses and the private sector?</v>
      </c>
      <c r="E124" s="7"/>
      <c r="F124" t="s">
        <v>59</v>
      </c>
    </row>
    <row r="125" spans="3:6" x14ac:dyDescent="0.3">
      <c r="C125">
        <v>117</v>
      </c>
      <c r="D125" s="8" t="str">
        <f>HYPERLINK("#'Table 117'!A1", "Which of the following, if any, do you think tend to be the results of the government getting more involved with businesses and the private sector?: Businesses slow down")</f>
        <v>Which of the following, if any, do you think tend to be the results of the government getting more involved with businesses and the private sector?: Businesses slow down</v>
      </c>
      <c r="E125" s="21" t="str">
        <f>HYPERLINK("#'Full Results'!A1133", "1133")</f>
        <v>1133</v>
      </c>
      <c r="F125" t="s">
        <v>59</v>
      </c>
    </row>
    <row r="126" spans="3:6" x14ac:dyDescent="0.3">
      <c r="C126">
        <v>118</v>
      </c>
      <c r="D126" s="8" t="str">
        <f>HYPERLINK("#'Table 118'!A1", "Which of the following, if any, do you think tend to be the results of the government getting more involved with businesses and the private sector?: Products become lower quality")</f>
        <v>Which of the following, if any, do you think tend to be the results of the government getting more involved with businesses and the private sector?: Products become lower quality</v>
      </c>
      <c r="E126" s="21" t="str">
        <f>HYPERLINK("#'Full Results'!A1141", "1141")</f>
        <v>1141</v>
      </c>
      <c r="F126" t="s">
        <v>59</v>
      </c>
    </row>
    <row r="127" spans="3:6" x14ac:dyDescent="0.3">
      <c r="C127">
        <v>119</v>
      </c>
      <c r="D127" s="8" t="str">
        <f>HYPERLINK("#'Table 119'!A1", "Which of the following, if any, do you think tend to be the results of the government getting more involved with businesses and the private sector?: Products become safer")</f>
        <v>Which of the following, if any, do you think tend to be the results of the government getting more involved with businesses and the private sector?: Products become safer</v>
      </c>
      <c r="E127" s="21" t="str">
        <f>HYPERLINK("#'Full Results'!A1149", "1149")</f>
        <v>1149</v>
      </c>
      <c r="F127" t="s">
        <v>59</v>
      </c>
    </row>
    <row r="128" spans="3:6" x14ac:dyDescent="0.3">
      <c r="C128">
        <v>120</v>
      </c>
      <c r="D128" s="8" t="str">
        <f>HYPERLINK("#'Table 120'!A1", "Which of the following, if any, do you think tend to be the results of the government getting more involved with businesses and the private sector?: Products become cheaper")</f>
        <v>Which of the following, if any, do you think tend to be the results of the government getting more involved with businesses and the private sector?: Products become cheaper</v>
      </c>
      <c r="E128" s="21" t="str">
        <f>HYPERLINK("#'Full Results'!A1157", "1157")</f>
        <v>1157</v>
      </c>
      <c r="F128" t="s">
        <v>59</v>
      </c>
    </row>
    <row r="129" spans="3:6" x14ac:dyDescent="0.3">
      <c r="C129">
        <v>121</v>
      </c>
      <c r="D129" s="8" t="str">
        <f>HYPERLINK("#'Table 121'!A1", "Which of the following, if any, do you think tend to be the results of the government getting more involved with businesses and the private sector?: Jobs become better paid")</f>
        <v>Which of the following, if any, do you think tend to be the results of the government getting more involved with businesses and the private sector?: Jobs become better paid</v>
      </c>
      <c r="E129" s="21" t="str">
        <f>HYPERLINK("#'Full Results'!A1165", "1165")</f>
        <v>1165</v>
      </c>
      <c r="F129" t="s">
        <v>59</v>
      </c>
    </row>
    <row r="130" spans="3:6" x14ac:dyDescent="0.3">
      <c r="C130">
        <v>122</v>
      </c>
      <c r="D130" s="8" t="str">
        <f>HYPERLINK("#'Table 122'!A1", "Which of the following, if any, do you think tend to be the results of the government getting more involved with businesses and the private sector?: Businesses move overseas")</f>
        <v>Which of the following, if any, do you think tend to be the results of the government getting more involved with businesses and the private sector?: Businesses move overseas</v>
      </c>
      <c r="E130" s="21" t="str">
        <f>HYPERLINK("#'Full Results'!A1173", "1173")</f>
        <v>1173</v>
      </c>
      <c r="F130" t="s">
        <v>59</v>
      </c>
    </row>
    <row r="131" spans="3:6" x14ac:dyDescent="0.3">
      <c r="C131">
        <v>123</v>
      </c>
      <c r="D131" s="8" t="str">
        <f>HYPERLINK("#'Table 123'!A1", "Which of the following, if any, do you think tend to be the results of the government getting more involved with businesses and the private sector?: Businesses become less innovative")</f>
        <v>Which of the following, if any, do you think tend to be the results of the government getting more involved with businesses and the private sector?: Businesses become less innovative</v>
      </c>
      <c r="E131" s="21" t="str">
        <f>HYPERLINK("#'Full Results'!A1181", "1181")</f>
        <v>1181</v>
      </c>
      <c r="F131" t="s">
        <v>59</v>
      </c>
    </row>
    <row r="132" spans="3:6" x14ac:dyDescent="0.3">
      <c r="C132">
        <v>124</v>
      </c>
      <c r="D132" s="8" t="str">
        <f>HYPERLINK("#'Table 124'!A1", "Which of the following, if any, do you think tend to be the results of the government getting more involved with businesses and the private sector?: Economic growth is reduced")</f>
        <v>Which of the following, if any, do you think tend to be the results of the government getting more involved with businesses and the private sector?: Economic growth is reduced</v>
      </c>
      <c r="E132" s="21" t="str">
        <f>HYPERLINK("#'Full Results'!A1189", "1189")</f>
        <v>1189</v>
      </c>
      <c r="F132" t="s">
        <v>59</v>
      </c>
    </row>
    <row r="133" spans="3:6" x14ac:dyDescent="0.3">
      <c r="C133">
        <v>125</v>
      </c>
      <c r="D133" s="8" t="str">
        <f>HYPERLINK("#'Table 125'!A1", " Do you have a positive or negative view of Elon Musk?")</f>
        <v xml:space="preserve"> Do you have a positive or negative view of Elon Musk?</v>
      </c>
      <c r="E133" s="21" t="str">
        <f>HYPERLINK("#'Full Results'!A1197", "1197")</f>
        <v>1197</v>
      </c>
      <c r="F133" t="s">
        <v>59</v>
      </c>
    </row>
    <row r="134" spans="3:6" x14ac:dyDescent="0.3">
      <c r="C134">
        <v>126</v>
      </c>
      <c r="D134" s="8" t="str">
        <f>HYPERLINK("#'Table 126'!A1", " Do you have a positive or negative view of Donald Trump?")</f>
        <v xml:space="preserve"> Do you have a positive or negative view of Donald Trump?</v>
      </c>
      <c r="E134" s="21" t="str">
        <f>HYPERLINK("#'Full Results'!A1206", "1206")</f>
        <v>1206</v>
      </c>
      <c r="F134" t="s">
        <v>59</v>
      </c>
    </row>
    <row r="135" spans="3:6" x14ac:dyDescent="0.3">
      <c r="C135">
        <v>127</v>
      </c>
      <c r="D135" s="8" t="str">
        <f>HYPERLINK("#'Table 127'!A1", "Grid Summary: Do you agree or disagree with the following?")</f>
        <v>Grid Summary: Do you agree or disagree with the following?</v>
      </c>
      <c r="E135" s="7"/>
      <c r="F135" t="s">
        <v>59</v>
      </c>
    </row>
    <row r="136" spans="3:6" x14ac:dyDescent="0.3">
      <c r="C136">
        <v>128</v>
      </c>
      <c r="D136" s="8" t="str">
        <f>HYPERLINK("#'Table 128'!A1", "Do you agree or disagree with the following?: The UK government should make a number of civil servants redundant to improve efficiency")</f>
        <v>Do you agree or disagree with the following?: The UK government should make a number of civil servants redundant to improve efficiency</v>
      </c>
      <c r="E136" s="21" t="str">
        <f>HYPERLINK("#'Full Results'!A1215", "1215")</f>
        <v>1215</v>
      </c>
      <c r="F136" t="s">
        <v>59</v>
      </c>
    </row>
    <row r="137" spans="3:6" x14ac:dyDescent="0.3">
      <c r="C137">
        <v>129</v>
      </c>
      <c r="D137" s="8" t="str">
        <f>HYPERLINK("#'Table 129'!A1", "Do you agree or disagree with the following?: The UK government should cut spending on international aid to improve efficiency")</f>
        <v>Do you agree or disagree with the following?: The UK government should cut spending on international aid to improve efficiency</v>
      </c>
      <c r="E137" s="21" t="str">
        <f>HYPERLINK("#'Full Results'!A1227", "1227")</f>
        <v>1227</v>
      </c>
      <c r="F137" t="s">
        <v>59</v>
      </c>
    </row>
    <row r="138" spans="3:6" x14ac:dyDescent="0.3">
      <c r="C138">
        <v>130</v>
      </c>
      <c r="D138" s="8" t="str">
        <f>HYPERLINK("#'Table 130'!A1", "Do you agree or disagree with the following?: The UK government should reduce spending on private company contracts to improve efficiency")</f>
        <v>Do you agree or disagree with the following?: The UK government should reduce spending on private company contracts to improve efficiency</v>
      </c>
      <c r="E138" s="21" t="str">
        <f>HYPERLINK("#'Full Results'!A1239", "1239")</f>
        <v>1239</v>
      </c>
      <c r="F138" t="s">
        <v>59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A1251"/>
  <sheetViews>
    <sheetView showGridLines="0" workbookViewId="0">
      <pane xSplit="2" ySplit="8" topLeftCell="C9" activePane="bottomRight" state="frozen"/>
      <selection pane="topRight"/>
      <selection pane="bottomLeft"/>
      <selection pane="bottomRight" activeCell="C1249" sqref="C1249:AA1249"/>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5" t="s">
        <v>431</v>
      </c>
      <c r="E2" s="26"/>
      <c r="F2" s="26"/>
      <c r="G2" s="26"/>
      <c r="H2" s="26"/>
      <c r="I2" s="26"/>
      <c r="J2" s="26"/>
      <c r="K2" s="26"/>
      <c r="L2" s="26"/>
      <c r="M2" s="26"/>
      <c r="N2" s="26"/>
      <c r="O2" s="26"/>
      <c r="P2" s="26"/>
      <c r="Q2" s="26"/>
      <c r="R2" s="26"/>
      <c r="S2" s="26"/>
      <c r="T2" s="26"/>
      <c r="U2" s="26"/>
      <c r="V2" s="26"/>
      <c r="W2" s="26"/>
    </row>
    <row r="5" spans="2:27" ht="30" customHeight="1" x14ac:dyDescent="0.3">
      <c r="B5" s="13"/>
      <c r="C5" s="13"/>
      <c r="D5" s="28" t="s">
        <v>36</v>
      </c>
      <c r="E5" s="28"/>
      <c r="F5" s="13"/>
      <c r="G5" s="28" t="s">
        <v>37</v>
      </c>
      <c r="H5" s="28"/>
      <c r="I5" s="28"/>
      <c r="J5" s="28"/>
      <c r="K5" s="28"/>
      <c r="L5" s="28"/>
      <c r="M5" s="13"/>
      <c r="N5" s="28" t="s">
        <v>38</v>
      </c>
      <c r="O5" s="28"/>
      <c r="P5" s="28"/>
      <c r="Q5" s="28"/>
      <c r="R5" s="28"/>
      <c r="S5" s="13"/>
      <c r="T5" s="28" t="s">
        <v>39</v>
      </c>
      <c r="U5" s="28"/>
      <c r="V5" s="13"/>
      <c r="W5" s="28" t="s">
        <v>40</v>
      </c>
      <c r="X5" s="28"/>
      <c r="Y5" s="13"/>
      <c r="Z5" s="28" t="s">
        <v>41</v>
      </c>
      <c r="AA5" s="28"/>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19.95"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19.95"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11" spans="2:27" x14ac:dyDescent="0.3">
      <c r="B11" s="6" t="s">
        <v>60</v>
      </c>
    </row>
    <row r="12" spans="2:27" x14ac:dyDescent="0.3">
      <c r="B12" s="24" t="s">
        <v>59</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2:27" x14ac:dyDescent="0.3">
      <c r="B13" t="s">
        <v>47</v>
      </c>
      <c r="C13" s="14">
        <v>0.41924356629190801</v>
      </c>
      <c r="D13" s="14">
        <v>0.39912695683507299</v>
      </c>
      <c r="E13" s="14">
        <v>0.43845686451635901</v>
      </c>
      <c r="F13" s="14"/>
      <c r="G13" s="14">
        <v>0.25268107249929</v>
      </c>
      <c r="H13" s="14">
        <v>0.30172118771365403</v>
      </c>
      <c r="I13" s="14">
        <v>0.41342959317169597</v>
      </c>
      <c r="J13" s="14">
        <v>0.50938753657879998</v>
      </c>
      <c r="K13" s="14">
        <v>0.47101106027992401</v>
      </c>
      <c r="L13" s="14">
        <v>0.52238751472795397</v>
      </c>
      <c r="M13" s="14"/>
      <c r="N13" s="14">
        <v>0.30547653028579802</v>
      </c>
      <c r="O13" s="14">
        <v>0.40591617462421697</v>
      </c>
      <c r="P13" s="14">
        <v>0.60212407031799897</v>
      </c>
      <c r="Q13" s="14">
        <v>0.46830029589245098</v>
      </c>
      <c r="R13" s="14">
        <v>0.39475559614098799</v>
      </c>
      <c r="S13" s="14"/>
      <c r="T13" s="14">
        <v>0.40834234806325698</v>
      </c>
      <c r="U13" s="14">
        <v>0.42610148977882101</v>
      </c>
      <c r="V13" s="14"/>
      <c r="W13" s="14">
        <v>0.52462847714689098</v>
      </c>
      <c r="X13" s="14">
        <v>0.39501857921905797</v>
      </c>
      <c r="Y13" s="14"/>
      <c r="Z13" s="14">
        <v>0.32493559435382402</v>
      </c>
      <c r="AA13" s="14">
        <v>0.47978764226284398</v>
      </c>
    </row>
    <row r="14" spans="2:27" x14ac:dyDescent="0.3">
      <c r="B14" t="s">
        <v>48</v>
      </c>
      <c r="C14" s="14">
        <v>0.42605196368341802</v>
      </c>
      <c r="D14" s="14">
        <v>0.41374669121189001</v>
      </c>
      <c r="E14" s="14">
        <v>0.43788677082299399</v>
      </c>
      <c r="F14" s="14"/>
      <c r="G14" s="14">
        <v>0.51561357500114902</v>
      </c>
      <c r="H14" s="14">
        <v>0.43728707595682598</v>
      </c>
      <c r="I14" s="14">
        <v>0.41038075326940299</v>
      </c>
      <c r="J14" s="14">
        <v>0.37460116975319702</v>
      </c>
      <c r="K14" s="14">
        <v>0.42443021722556401</v>
      </c>
      <c r="L14" s="14">
        <v>0.41288379150533899</v>
      </c>
      <c r="M14" s="14"/>
      <c r="N14" s="14">
        <v>0.47319179337223299</v>
      </c>
      <c r="O14" s="14">
        <v>0.48323586551027398</v>
      </c>
      <c r="P14" s="14">
        <v>0.33009136294817998</v>
      </c>
      <c r="Q14" s="14">
        <v>0.408332007378921</v>
      </c>
      <c r="R14" s="14">
        <v>0.40415068168457002</v>
      </c>
      <c r="S14" s="14"/>
      <c r="T14" s="14">
        <v>0.43192703720093401</v>
      </c>
      <c r="U14" s="14">
        <v>0.42235597266498098</v>
      </c>
      <c r="V14" s="14"/>
      <c r="W14" s="14">
        <v>0.42317264667270499</v>
      </c>
      <c r="X14" s="14">
        <v>0.42671383659100198</v>
      </c>
      <c r="Y14" s="14"/>
      <c r="Z14" s="14">
        <v>0.46430358496655</v>
      </c>
      <c r="AA14" s="14">
        <v>0.40149508882560703</v>
      </c>
    </row>
    <row r="15" spans="2:27" x14ac:dyDescent="0.3">
      <c r="B15" t="s">
        <v>49</v>
      </c>
      <c r="C15" s="14">
        <v>0.101621191480741</v>
      </c>
      <c r="D15" s="14">
        <v>0.124550384432651</v>
      </c>
      <c r="E15" s="14">
        <v>7.9633560951172105E-2</v>
      </c>
      <c r="F15" s="14"/>
      <c r="G15" s="14">
        <v>0.15805312303479499</v>
      </c>
      <c r="H15" s="14">
        <v>0.16245828650340999</v>
      </c>
      <c r="I15" s="14">
        <v>9.3226630890766604E-2</v>
      </c>
      <c r="J15" s="14">
        <v>7.7890665514238705E-2</v>
      </c>
      <c r="K15" s="14">
        <v>8.4858601243374396E-2</v>
      </c>
      <c r="L15" s="14">
        <v>5.1983101177423399E-2</v>
      </c>
      <c r="M15" s="14"/>
      <c r="N15" s="14">
        <v>0.136676300130639</v>
      </c>
      <c r="O15" s="14">
        <v>8.1607098125942204E-2</v>
      </c>
      <c r="P15" s="14">
        <v>3.4067572795670298E-2</v>
      </c>
      <c r="Q15" s="14">
        <v>6.6360130598871997E-2</v>
      </c>
      <c r="R15" s="14">
        <v>0.172282225530068</v>
      </c>
      <c r="S15" s="14"/>
      <c r="T15" s="14">
        <v>0.102506211675857</v>
      </c>
      <c r="U15" s="14">
        <v>0.101064427947053</v>
      </c>
      <c r="V15" s="14"/>
      <c r="W15" s="14">
        <v>4.7665575099079698E-2</v>
      </c>
      <c r="X15" s="14">
        <v>0.11402404971489501</v>
      </c>
      <c r="Y15" s="14"/>
      <c r="Z15" s="14">
        <v>0.13574699579055</v>
      </c>
      <c r="AA15" s="14">
        <v>7.9713019284451E-2</v>
      </c>
    </row>
    <row r="16" spans="2:27" x14ac:dyDescent="0.3">
      <c r="B16" t="s">
        <v>50</v>
      </c>
      <c r="C16" s="14">
        <v>3.5566072185455697E-2</v>
      </c>
      <c r="D16" s="14">
        <v>4.4162793310955302E-2</v>
      </c>
      <c r="E16" s="14">
        <v>2.7312606876075798E-2</v>
      </c>
      <c r="F16" s="14"/>
      <c r="G16" s="14">
        <v>4.8619266858354999E-2</v>
      </c>
      <c r="H16" s="14">
        <v>6.630297973872E-2</v>
      </c>
      <c r="I16" s="14">
        <v>5.2539839766593703E-2</v>
      </c>
      <c r="J16" s="14">
        <v>3.5737688326356702E-2</v>
      </c>
      <c r="K16" s="14">
        <v>8.1645813828330801E-3</v>
      </c>
      <c r="L16" s="14">
        <v>6.3824137287752597E-3</v>
      </c>
      <c r="M16" s="14"/>
      <c r="N16" s="14">
        <v>6.7668609986964598E-2</v>
      </c>
      <c r="O16" s="14">
        <v>2.46516194995272E-2</v>
      </c>
      <c r="P16" s="14">
        <v>2.2288904538161399E-2</v>
      </c>
      <c r="Q16" s="14">
        <v>5.3705269803621399E-2</v>
      </c>
      <c r="R16" s="14">
        <v>2.3734845290923599E-2</v>
      </c>
      <c r="S16" s="14"/>
      <c r="T16" s="14">
        <v>4.2356030979114501E-2</v>
      </c>
      <c r="U16" s="14">
        <v>3.1294529600993298E-2</v>
      </c>
      <c r="V16" s="14"/>
      <c r="W16" s="14">
        <v>0</v>
      </c>
      <c r="X16" s="14">
        <v>4.37416983916619E-2</v>
      </c>
      <c r="Y16" s="14"/>
      <c r="Z16" s="14">
        <v>5.4127997575194403E-2</v>
      </c>
      <c r="AA16" s="14">
        <v>2.36496392703145E-2</v>
      </c>
    </row>
    <row r="17" spans="2:27" x14ac:dyDescent="0.3">
      <c r="B17" t="s">
        <v>51</v>
      </c>
      <c r="C17" s="14">
        <v>7.5765236087414096E-3</v>
      </c>
      <c r="D17" s="14">
        <v>1.1394328255177E-2</v>
      </c>
      <c r="E17" s="14">
        <v>3.8795102430354998E-3</v>
      </c>
      <c r="F17" s="14"/>
      <c r="G17" s="14">
        <v>0</v>
      </c>
      <c r="H17" s="14">
        <v>1.5929208378930901E-2</v>
      </c>
      <c r="I17" s="14">
        <v>1.8225555508163401E-2</v>
      </c>
      <c r="J17" s="14">
        <v>2.38293982740813E-3</v>
      </c>
      <c r="K17" s="14">
        <v>2.7805066564215602E-3</v>
      </c>
      <c r="L17" s="14">
        <v>4.6058727911180699E-3</v>
      </c>
      <c r="M17" s="14"/>
      <c r="N17" s="14">
        <v>1.27047463793595E-2</v>
      </c>
      <c r="O17" s="14">
        <v>2.4482175470690302E-3</v>
      </c>
      <c r="P17" s="14">
        <v>1.14280893999897E-2</v>
      </c>
      <c r="Q17" s="14">
        <v>3.3022963261346299E-3</v>
      </c>
      <c r="R17" s="14">
        <v>5.0766513534507302E-3</v>
      </c>
      <c r="S17" s="14"/>
      <c r="T17" s="14">
        <v>1.0017555023571901E-2</v>
      </c>
      <c r="U17" s="14">
        <v>6.0408781128959196E-3</v>
      </c>
      <c r="V17" s="14"/>
      <c r="W17" s="14">
        <v>2.4183746843029499E-3</v>
      </c>
      <c r="X17" s="14">
        <v>8.7622350165757201E-3</v>
      </c>
      <c r="Y17" s="14"/>
      <c r="Z17" s="14">
        <v>1.3865511510712599E-2</v>
      </c>
      <c r="AA17" s="14">
        <v>3.5391028743922302E-3</v>
      </c>
    </row>
    <row r="18" spans="2:27" x14ac:dyDescent="0.3">
      <c r="B18" t="s">
        <v>52</v>
      </c>
      <c r="C18" s="14">
        <v>9.9406827497364597E-3</v>
      </c>
      <c r="D18" s="14">
        <v>7.0188459542536797E-3</v>
      </c>
      <c r="E18" s="14">
        <v>1.28306865903634E-2</v>
      </c>
      <c r="F18" s="14"/>
      <c r="G18" s="14">
        <v>2.5032962606410501E-2</v>
      </c>
      <c r="H18" s="14">
        <v>1.6301261708459299E-2</v>
      </c>
      <c r="I18" s="14">
        <v>1.21976273933773E-2</v>
      </c>
      <c r="J18" s="14">
        <v>0</v>
      </c>
      <c r="K18" s="14">
        <v>8.7550332118836605E-3</v>
      </c>
      <c r="L18" s="14">
        <v>1.75730606939042E-3</v>
      </c>
      <c r="M18" s="14"/>
      <c r="N18" s="14">
        <v>4.2820198450055202E-3</v>
      </c>
      <c r="O18" s="14">
        <v>2.1410246929710899E-3</v>
      </c>
      <c r="P18" s="14">
        <v>0</v>
      </c>
      <c r="Q18" s="14">
        <v>0</v>
      </c>
      <c r="R18" s="14">
        <v>0</v>
      </c>
      <c r="S18" s="14"/>
      <c r="T18" s="14">
        <v>4.8508170572651001E-3</v>
      </c>
      <c r="U18" s="14">
        <v>1.31427018952562E-2</v>
      </c>
      <c r="V18" s="14"/>
      <c r="W18" s="14">
        <v>2.1149263970220199E-3</v>
      </c>
      <c r="X18" s="14">
        <v>1.1739601066806099E-2</v>
      </c>
      <c r="Y18" s="14"/>
      <c r="Z18" s="14">
        <v>7.0203158031687998E-3</v>
      </c>
      <c r="AA18" s="14">
        <v>1.1815507482390899E-2</v>
      </c>
    </row>
    <row r="19" spans="2:27" x14ac:dyDescent="0.3">
      <c r="B19" t="s">
        <v>53</v>
      </c>
      <c r="C19" s="14">
        <v>0.84529552997532598</v>
      </c>
      <c r="D19" s="14">
        <v>0.81287364804696305</v>
      </c>
      <c r="E19" s="14">
        <v>0.876343635339353</v>
      </c>
      <c r="F19" s="14"/>
      <c r="G19" s="14">
        <v>0.76829464750043897</v>
      </c>
      <c r="H19" s="14">
        <v>0.73900826367048</v>
      </c>
      <c r="I19" s="14">
        <v>0.82381034644109896</v>
      </c>
      <c r="J19" s="14">
        <v>0.883988706331996</v>
      </c>
      <c r="K19" s="14">
        <v>0.89544127750548697</v>
      </c>
      <c r="L19" s="14">
        <v>0.93527130623329302</v>
      </c>
      <c r="M19" s="14"/>
      <c r="N19" s="14">
        <v>0.77866832365803196</v>
      </c>
      <c r="O19" s="14">
        <v>0.88915204013449001</v>
      </c>
      <c r="P19" s="14">
        <v>0.93221543326617895</v>
      </c>
      <c r="Q19" s="14">
        <v>0.87663230327137198</v>
      </c>
      <c r="R19" s="14">
        <v>0.79890627782555801</v>
      </c>
      <c r="S19" s="14"/>
      <c r="T19" s="14">
        <v>0.84026938526419104</v>
      </c>
      <c r="U19" s="14">
        <v>0.84845746244380105</v>
      </c>
      <c r="V19" s="14"/>
      <c r="W19" s="14">
        <v>0.94780112381959503</v>
      </c>
      <c r="X19" s="14">
        <v>0.82173241581006096</v>
      </c>
      <c r="Y19" s="14"/>
      <c r="Z19" s="14">
        <v>0.78923917932037402</v>
      </c>
      <c r="AA19" s="14">
        <v>0.88128273108845101</v>
      </c>
    </row>
    <row r="20" spans="2:27" x14ac:dyDescent="0.3">
      <c r="B20" t="s">
        <v>54</v>
      </c>
      <c r="C20" s="14">
        <v>4.3142595794197103E-2</v>
      </c>
      <c r="D20" s="14">
        <v>5.5557121566132399E-2</v>
      </c>
      <c r="E20" s="14">
        <v>3.1192117119111299E-2</v>
      </c>
      <c r="F20" s="14"/>
      <c r="G20" s="14">
        <v>4.8619266858354999E-2</v>
      </c>
      <c r="H20" s="14">
        <v>8.2232188117650901E-2</v>
      </c>
      <c r="I20" s="14">
        <v>7.0765395274757004E-2</v>
      </c>
      <c r="J20" s="14">
        <v>3.8120628153764803E-2</v>
      </c>
      <c r="K20" s="14">
        <v>1.09450880392546E-2</v>
      </c>
      <c r="L20" s="14">
        <v>1.09882865198933E-2</v>
      </c>
      <c r="M20" s="14"/>
      <c r="N20" s="14">
        <v>8.0373356366324103E-2</v>
      </c>
      <c r="O20" s="14">
        <v>2.7099837046596201E-2</v>
      </c>
      <c r="P20" s="14">
        <v>3.3716993938151203E-2</v>
      </c>
      <c r="Q20" s="14">
        <v>5.7007566129756E-2</v>
      </c>
      <c r="R20" s="14">
        <v>2.8811496644374299E-2</v>
      </c>
      <c r="S20" s="14"/>
      <c r="T20" s="14">
        <v>5.2373586002686302E-2</v>
      </c>
      <c r="U20" s="14">
        <v>3.7335407713889303E-2</v>
      </c>
      <c r="V20" s="14"/>
      <c r="W20" s="14">
        <v>2.4183746843029499E-3</v>
      </c>
      <c r="X20" s="14">
        <v>5.2503933408237599E-2</v>
      </c>
      <c r="Y20" s="14"/>
      <c r="Z20" s="14">
        <v>6.7993509085906997E-2</v>
      </c>
      <c r="AA20" s="14">
        <v>2.71887421447068E-2</v>
      </c>
    </row>
    <row r="21" spans="2:27" x14ac:dyDescent="0.3">
      <c r="B21" t="s">
        <v>55</v>
      </c>
      <c r="C21" s="14">
        <v>0.80215293418112898</v>
      </c>
      <c r="D21" s="14">
        <v>0.75731652648083003</v>
      </c>
      <c r="E21" s="14">
        <v>0.84515151822024204</v>
      </c>
      <c r="F21" s="14"/>
      <c r="G21" s="14">
        <v>0.71967538064208403</v>
      </c>
      <c r="H21" s="14">
        <v>0.65677607555282902</v>
      </c>
      <c r="I21" s="14">
        <v>0.75304495116634196</v>
      </c>
      <c r="J21" s="14">
        <v>0.84586807817823195</v>
      </c>
      <c r="K21" s="14">
        <v>0.88449618946623298</v>
      </c>
      <c r="L21" s="14">
        <v>0.92428301971339899</v>
      </c>
      <c r="M21" s="14"/>
      <c r="N21" s="14">
        <v>0.69829496729170704</v>
      </c>
      <c r="O21" s="14">
        <v>0.86205220308789399</v>
      </c>
      <c r="P21" s="14">
        <v>0.89849843932802698</v>
      </c>
      <c r="Q21" s="14">
        <v>0.81962473714161599</v>
      </c>
      <c r="R21" s="14">
        <v>0.77009478118118402</v>
      </c>
      <c r="S21" s="14"/>
      <c r="T21" s="14">
        <v>0.78789579926150499</v>
      </c>
      <c r="U21" s="14">
        <v>0.81112205472991195</v>
      </c>
      <c r="V21" s="14"/>
      <c r="W21" s="14">
        <v>0.94538274913529197</v>
      </c>
      <c r="X21" s="14">
        <v>0.76922848240182295</v>
      </c>
      <c r="Y21" s="14"/>
      <c r="Z21" s="14">
        <v>0.72124567023446695</v>
      </c>
      <c r="AA21" s="14">
        <v>0.854093988943745</v>
      </c>
    </row>
    <row r="22" spans="2:27" x14ac:dyDescent="0.3">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2:27" x14ac:dyDescent="0.3">
      <c r="B23" s="6" t="s">
        <v>61</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2:27" x14ac:dyDescent="0.3">
      <c r="B24" s="24" t="s">
        <v>59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row>
    <row r="25" spans="2:27" x14ac:dyDescent="0.3">
      <c r="B25" t="s">
        <v>47</v>
      </c>
      <c r="C25" s="14">
        <v>0.22066470593788001</v>
      </c>
      <c r="D25" s="14">
        <v>0.26486839191863198</v>
      </c>
      <c r="E25" s="14">
        <v>0.17757050153228901</v>
      </c>
      <c r="F25" s="14"/>
      <c r="G25" s="14">
        <v>0.13139841627761201</v>
      </c>
      <c r="H25" s="14">
        <v>0.239177903889634</v>
      </c>
      <c r="I25" s="14">
        <v>0.21502438611649699</v>
      </c>
      <c r="J25" s="14">
        <v>0.156953751054031</v>
      </c>
      <c r="K25" s="14">
        <v>0.20677279194165299</v>
      </c>
      <c r="L25" s="14">
        <v>0.33048396259803298</v>
      </c>
      <c r="M25" s="14"/>
      <c r="N25" s="14">
        <v>0.23984700570665099</v>
      </c>
      <c r="O25" s="14">
        <v>0.330102895884749</v>
      </c>
      <c r="P25" s="14">
        <v>0.27987320387537601</v>
      </c>
      <c r="Q25" s="14">
        <v>0.15877631661580199</v>
      </c>
      <c r="R25" s="14">
        <v>6.7581077026870995E-2</v>
      </c>
      <c r="S25" s="14"/>
      <c r="T25" s="14">
        <v>0.24077826311988501</v>
      </c>
      <c r="U25" s="14">
        <v>0.20801132781897499</v>
      </c>
      <c r="V25" s="14"/>
      <c r="W25" s="14">
        <v>0.30807716160884302</v>
      </c>
      <c r="X25" s="14">
        <v>0.20057107401794599</v>
      </c>
      <c r="Y25" s="14"/>
      <c r="Z25" s="14">
        <v>0.235303490910686</v>
      </c>
      <c r="AA25" s="14">
        <v>0.21126686086389601</v>
      </c>
    </row>
    <row r="26" spans="2:27" x14ac:dyDescent="0.3">
      <c r="B26" t="s">
        <v>48</v>
      </c>
      <c r="C26" s="14">
        <v>0.37364420092166301</v>
      </c>
      <c r="D26" s="14">
        <v>0.38520206661303702</v>
      </c>
      <c r="E26" s="14">
        <v>0.36256853123500299</v>
      </c>
      <c r="F26" s="14"/>
      <c r="G26" s="14">
        <v>0.310413016682138</v>
      </c>
      <c r="H26" s="14">
        <v>0.344444842278602</v>
      </c>
      <c r="I26" s="14">
        <v>0.39646672410067901</v>
      </c>
      <c r="J26" s="14">
        <v>0.412058877693048</v>
      </c>
      <c r="K26" s="14">
        <v>0.406041445375809</v>
      </c>
      <c r="L26" s="14">
        <v>0.36800720173182799</v>
      </c>
      <c r="M26" s="14"/>
      <c r="N26" s="14">
        <v>0.48587010086709598</v>
      </c>
      <c r="O26" s="14">
        <v>0.416627112025237</v>
      </c>
      <c r="P26" s="14">
        <v>0.30073839571031502</v>
      </c>
      <c r="Q26" s="14">
        <v>0.42331085545566599</v>
      </c>
      <c r="R26" s="14">
        <v>0.28594316097612699</v>
      </c>
      <c r="S26" s="14"/>
      <c r="T26" s="14">
        <v>0.40354860771878698</v>
      </c>
      <c r="U26" s="14">
        <v>0.35483142885943803</v>
      </c>
      <c r="V26" s="14"/>
      <c r="W26" s="14">
        <v>0.37446345732900599</v>
      </c>
      <c r="X26" s="14">
        <v>0.37345587722602003</v>
      </c>
      <c r="Y26" s="14"/>
      <c r="Z26" s="14">
        <v>0.38451092832748202</v>
      </c>
      <c r="AA26" s="14">
        <v>0.36666795112970102</v>
      </c>
    </row>
    <row r="27" spans="2:27" x14ac:dyDescent="0.3">
      <c r="B27" t="s">
        <v>49</v>
      </c>
      <c r="C27" s="14">
        <v>0.23681136381433299</v>
      </c>
      <c r="D27" s="14">
        <v>0.220665137229028</v>
      </c>
      <c r="E27" s="14">
        <v>0.25348208786423698</v>
      </c>
      <c r="F27" s="14"/>
      <c r="G27" s="14">
        <v>0.31564989395478699</v>
      </c>
      <c r="H27" s="14">
        <v>0.22458359797274499</v>
      </c>
      <c r="I27" s="14">
        <v>0.18865538251393801</v>
      </c>
      <c r="J27" s="14">
        <v>0.246407042474792</v>
      </c>
      <c r="K27" s="14">
        <v>0.24307714592721799</v>
      </c>
      <c r="L27" s="14">
        <v>0.22146325298338601</v>
      </c>
      <c r="M27" s="14"/>
      <c r="N27" s="14">
        <v>0.19392701310476501</v>
      </c>
      <c r="O27" s="14">
        <v>0.167905736531129</v>
      </c>
      <c r="P27" s="14">
        <v>0.20262806067868899</v>
      </c>
      <c r="Q27" s="14">
        <v>0.255721453266605</v>
      </c>
      <c r="R27" s="14">
        <v>0.383691464061645</v>
      </c>
      <c r="S27" s="14"/>
      <c r="T27" s="14">
        <v>0.20703089614443501</v>
      </c>
      <c r="U27" s="14">
        <v>0.25554616614567699</v>
      </c>
      <c r="V27" s="14"/>
      <c r="W27" s="14">
        <v>0.21759380795726199</v>
      </c>
      <c r="X27" s="14">
        <v>0.24122893212114599</v>
      </c>
      <c r="Y27" s="14"/>
      <c r="Z27" s="14">
        <v>0.22780851137330799</v>
      </c>
      <c r="AA27" s="14">
        <v>0.24259103833116299</v>
      </c>
    </row>
    <row r="28" spans="2:27" x14ac:dyDescent="0.3">
      <c r="B28" t="s">
        <v>50</v>
      </c>
      <c r="C28" s="14">
        <v>9.5167610352611398E-2</v>
      </c>
      <c r="D28" s="14">
        <v>7.2731680596034701E-2</v>
      </c>
      <c r="E28" s="14">
        <v>0.116622524952501</v>
      </c>
      <c r="F28" s="14"/>
      <c r="G28" s="14">
        <v>0.14448307454340401</v>
      </c>
      <c r="H28" s="14">
        <v>9.3693126569980106E-2</v>
      </c>
      <c r="I28" s="14">
        <v>0.117877290318991</v>
      </c>
      <c r="J28" s="14">
        <v>0.11728232884670101</v>
      </c>
      <c r="K28" s="14">
        <v>6.2552107194611697E-2</v>
      </c>
      <c r="L28" s="14">
        <v>4.9100859584188902E-2</v>
      </c>
      <c r="M28" s="14"/>
      <c r="N28" s="14">
        <v>5.0155210163520897E-2</v>
      </c>
      <c r="O28" s="14">
        <v>5.3972197622854899E-2</v>
      </c>
      <c r="P28" s="14">
        <v>0.13020466774523601</v>
      </c>
      <c r="Q28" s="14">
        <v>0.10151718758457801</v>
      </c>
      <c r="R28" s="14">
        <v>0.15687157959116699</v>
      </c>
      <c r="S28" s="14"/>
      <c r="T28" s="14">
        <v>7.9190832536970096E-2</v>
      </c>
      <c r="U28" s="14">
        <v>0.10521855305726199</v>
      </c>
      <c r="V28" s="14"/>
      <c r="W28" s="14">
        <v>6.0019529809248302E-2</v>
      </c>
      <c r="X28" s="14">
        <v>0.103247152194898</v>
      </c>
      <c r="Y28" s="14"/>
      <c r="Z28" s="14">
        <v>9.0642777191338897E-2</v>
      </c>
      <c r="AA28" s="14">
        <v>9.8072474459452205E-2</v>
      </c>
    </row>
    <row r="29" spans="2:27" x14ac:dyDescent="0.3">
      <c r="B29" t="s">
        <v>51</v>
      </c>
      <c r="C29" s="14">
        <v>5.5366794124632197E-2</v>
      </c>
      <c r="D29" s="14">
        <v>4.73860023459702E-2</v>
      </c>
      <c r="E29" s="14">
        <v>6.2362514099371699E-2</v>
      </c>
      <c r="F29" s="14"/>
      <c r="G29" s="14">
        <v>6.7664802595041901E-2</v>
      </c>
      <c r="H29" s="14">
        <v>7.02394893419723E-2</v>
      </c>
      <c r="I29" s="14">
        <v>5.80646517163423E-2</v>
      </c>
      <c r="J29" s="14">
        <v>5.8954245101103801E-2</v>
      </c>
      <c r="K29" s="14">
        <v>5.9815075110664397E-2</v>
      </c>
      <c r="L29" s="14">
        <v>2.70313480696017E-2</v>
      </c>
      <c r="M29" s="14"/>
      <c r="N29" s="14">
        <v>1.9728055729244399E-2</v>
      </c>
      <c r="O29" s="14">
        <v>2.57614783834836E-2</v>
      </c>
      <c r="P29" s="14">
        <v>8.2709362988586402E-2</v>
      </c>
      <c r="Q29" s="14">
        <v>4.4089006249425702E-2</v>
      </c>
      <c r="R29" s="14">
        <v>0.10591271834419</v>
      </c>
      <c r="S29" s="14"/>
      <c r="T29" s="14">
        <v>5.30773715791771E-2</v>
      </c>
      <c r="U29" s="14">
        <v>5.68070629383211E-2</v>
      </c>
      <c r="V29" s="14"/>
      <c r="W29" s="14">
        <v>2.9587345183580499E-2</v>
      </c>
      <c r="X29" s="14">
        <v>6.1292754608686002E-2</v>
      </c>
      <c r="Y29" s="14"/>
      <c r="Z29" s="14">
        <v>4.4775348287493001E-2</v>
      </c>
      <c r="AA29" s="14">
        <v>6.2166317942478698E-2</v>
      </c>
    </row>
    <row r="30" spans="2:27" x14ac:dyDescent="0.3">
      <c r="B30" t="s">
        <v>52</v>
      </c>
      <c r="C30" s="14">
        <v>1.8345324848880899E-2</v>
      </c>
      <c r="D30" s="14">
        <v>9.14672129729752E-3</v>
      </c>
      <c r="E30" s="14">
        <v>2.7393840316597799E-2</v>
      </c>
      <c r="F30" s="14"/>
      <c r="G30" s="14">
        <v>3.03907959470179E-2</v>
      </c>
      <c r="H30" s="14">
        <v>2.7861039947066499E-2</v>
      </c>
      <c r="I30" s="14">
        <v>2.3911565233552302E-2</v>
      </c>
      <c r="J30" s="14">
        <v>8.3437548303246494E-3</v>
      </c>
      <c r="K30" s="14">
        <v>2.1741434450043302E-2</v>
      </c>
      <c r="L30" s="14">
        <v>3.91337503296152E-3</v>
      </c>
      <c r="M30" s="14"/>
      <c r="N30" s="14">
        <v>1.0472614428722601E-2</v>
      </c>
      <c r="O30" s="14">
        <v>5.6305795525472104E-3</v>
      </c>
      <c r="P30" s="14">
        <v>3.8463090017980999E-3</v>
      </c>
      <c r="Q30" s="14">
        <v>1.6585180827924002E-2</v>
      </c>
      <c r="R30" s="14">
        <v>0</v>
      </c>
      <c r="S30" s="14"/>
      <c r="T30" s="14">
        <v>1.6374028900745501E-2</v>
      </c>
      <c r="U30" s="14">
        <v>1.9585461180326998E-2</v>
      </c>
      <c r="V30" s="14"/>
      <c r="W30" s="14">
        <v>1.0258698112061201E-2</v>
      </c>
      <c r="X30" s="14">
        <v>2.0204209831304901E-2</v>
      </c>
      <c r="Y30" s="14"/>
      <c r="Z30" s="14">
        <v>1.6958943909692398E-2</v>
      </c>
      <c r="AA30" s="14">
        <v>1.9235357273308301E-2</v>
      </c>
    </row>
    <row r="31" spans="2:27" x14ac:dyDescent="0.3">
      <c r="B31" t="s">
        <v>53</v>
      </c>
      <c r="C31" s="14">
        <v>0.59430890685954296</v>
      </c>
      <c r="D31" s="14">
        <v>0.650070458531669</v>
      </c>
      <c r="E31" s="14">
        <v>0.54013903276729203</v>
      </c>
      <c r="F31" s="14"/>
      <c r="G31" s="14">
        <v>0.44181143295975001</v>
      </c>
      <c r="H31" s="14">
        <v>0.58362274616823595</v>
      </c>
      <c r="I31" s="14">
        <v>0.61149111021717695</v>
      </c>
      <c r="J31" s="14">
        <v>0.56901262874707803</v>
      </c>
      <c r="K31" s="14">
        <v>0.61281423731746199</v>
      </c>
      <c r="L31" s="14">
        <v>0.69849116432986103</v>
      </c>
      <c r="M31" s="14"/>
      <c r="N31" s="14">
        <v>0.725717106573747</v>
      </c>
      <c r="O31" s="14">
        <v>0.746730007909986</v>
      </c>
      <c r="P31" s="14">
        <v>0.58061159958569097</v>
      </c>
      <c r="Q31" s="14">
        <v>0.58208717207146798</v>
      </c>
      <c r="R31" s="14">
        <v>0.35352423800299798</v>
      </c>
      <c r="S31" s="14"/>
      <c r="T31" s="14">
        <v>0.64432687083867202</v>
      </c>
      <c r="U31" s="14">
        <v>0.56284275667841299</v>
      </c>
      <c r="V31" s="14"/>
      <c r="W31" s="14">
        <v>0.68254061893784801</v>
      </c>
      <c r="X31" s="14">
        <v>0.57402695124396597</v>
      </c>
      <c r="Y31" s="14"/>
      <c r="Z31" s="14">
        <v>0.61981441923816805</v>
      </c>
      <c r="AA31" s="14">
        <v>0.57793481199359698</v>
      </c>
    </row>
    <row r="32" spans="2:27" x14ac:dyDescent="0.3">
      <c r="B32" t="s">
        <v>54</v>
      </c>
      <c r="C32" s="14">
        <v>0.150534404477244</v>
      </c>
      <c r="D32" s="14">
        <v>0.12011768294200501</v>
      </c>
      <c r="E32" s="14">
        <v>0.17898503905187299</v>
      </c>
      <c r="F32" s="14"/>
      <c r="G32" s="14">
        <v>0.21214787713844499</v>
      </c>
      <c r="H32" s="14">
        <v>0.16393261591195199</v>
      </c>
      <c r="I32" s="14">
        <v>0.175941942035333</v>
      </c>
      <c r="J32" s="14">
        <v>0.17623657394780501</v>
      </c>
      <c r="K32" s="14">
        <v>0.122367182305276</v>
      </c>
      <c r="L32" s="14">
        <v>7.6132207653790598E-2</v>
      </c>
      <c r="M32" s="14"/>
      <c r="N32" s="14">
        <v>6.9883265892765306E-2</v>
      </c>
      <c r="O32" s="14">
        <v>7.9733676006338502E-2</v>
      </c>
      <c r="P32" s="14">
        <v>0.21291403073382201</v>
      </c>
      <c r="Q32" s="14">
        <v>0.145606193834003</v>
      </c>
      <c r="R32" s="14">
        <v>0.26278429793535701</v>
      </c>
      <c r="S32" s="14"/>
      <c r="T32" s="14">
        <v>0.13226820411614701</v>
      </c>
      <c r="U32" s="14">
        <v>0.16202561599558299</v>
      </c>
      <c r="V32" s="14"/>
      <c r="W32" s="14">
        <v>8.9606874992828794E-2</v>
      </c>
      <c r="X32" s="14">
        <v>0.16453990680358399</v>
      </c>
      <c r="Y32" s="14"/>
      <c r="Z32" s="14">
        <v>0.135418125478832</v>
      </c>
      <c r="AA32" s="14">
        <v>0.16023879240193101</v>
      </c>
    </row>
    <row r="33" spans="2:27" x14ac:dyDescent="0.3">
      <c r="B33" t="s">
        <v>55</v>
      </c>
      <c r="C33" s="14">
        <v>0.44377450238229899</v>
      </c>
      <c r="D33" s="14">
        <v>0.52995277558966403</v>
      </c>
      <c r="E33" s="14">
        <v>0.36115399371541901</v>
      </c>
      <c r="F33" s="14"/>
      <c r="G33" s="14">
        <v>0.22966355582130499</v>
      </c>
      <c r="H33" s="14">
        <v>0.41969013025628399</v>
      </c>
      <c r="I33" s="14">
        <v>0.43554916818184303</v>
      </c>
      <c r="J33" s="14">
        <v>0.39277605479927402</v>
      </c>
      <c r="K33" s="14">
        <v>0.490447055012186</v>
      </c>
      <c r="L33" s="14">
        <v>0.622358956676071</v>
      </c>
      <c r="M33" s="14"/>
      <c r="N33" s="14">
        <v>0.65583384068098205</v>
      </c>
      <c r="O33" s="14">
        <v>0.66699633190364704</v>
      </c>
      <c r="P33" s="14">
        <v>0.36769756885186899</v>
      </c>
      <c r="Q33" s="14">
        <v>0.43648097823746401</v>
      </c>
      <c r="R33" s="14">
        <v>9.0739940067641106E-2</v>
      </c>
      <c r="S33" s="14"/>
      <c r="T33" s="14">
        <v>0.51205866672252498</v>
      </c>
      <c r="U33" s="14">
        <v>0.40081714068282998</v>
      </c>
      <c r="V33" s="14"/>
      <c r="W33" s="14">
        <v>0.59293374394501996</v>
      </c>
      <c r="X33" s="14">
        <v>0.40948704444038198</v>
      </c>
      <c r="Y33" s="14"/>
      <c r="Z33" s="14">
        <v>0.48439629375933602</v>
      </c>
      <c r="AA33" s="14">
        <v>0.41769601959166602</v>
      </c>
    </row>
    <row r="34" spans="2:27" x14ac:dyDescent="0.3">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2:27" x14ac:dyDescent="0.3">
      <c r="B35" s="6" t="s">
        <v>62</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row>
    <row r="36" spans="2:27" x14ac:dyDescent="0.3">
      <c r="B36" s="24" t="s">
        <v>59</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row>
    <row r="37" spans="2:27" x14ac:dyDescent="0.3">
      <c r="B37" t="s">
        <v>47</v>
      </c>
      <c r="C37" s="14">
        <v>0.116706409181685</v>
      </c>
      <c r="D37" s="14">
        <v>0.10710365334889201</v>
      </c>
      <c r="E37" s="14">
        <v>0.12652816367692801</v>
      </c>
      <c r="F37" s="14"/>
      <c r="G37" s="14">
        <v>0.106671836782191</v>
      </c>
      <c r="H37" s="14">
        <v>8.5930897548836704E-2</v>
      </c>
      <c r="I37" s="14">
        <v>0.12212165530423</v>
      </c>
      <c r="J37" s="14">
        <v>0.13124183529053399</v>
      </c>
      <c r="K37" s="14">
        <v>0.108328042292751</v>
      </c>
      <c r="L37" s="14">
        <v>0.137818599601568</v>
      </c>
      <c r="M37" s="14"/>
      <c r="N37" s="14">
        <v>7.3342321251558096E-2</v>
      </c>
      <c r="O37" s="14">
        <v>0.13589221859609399</v>
      </c>
      <c r="P37" s="14">
        <v>0.21381554838287301</v>
      </c>
      <c r="Q37" s="14">
        <v>7.3042855572013093E-2</v>
      </c>
      <c r="R37" s="14">
        <v>9.39399251805077E-2</v>
      </c>
      <c r="S37" s="14"/>
      <c r="T37" s="14">
        <v>9.9742320051361397E-2</v>
      </c>
      <c r="U37" s="14">
        <v>0.127378466454619</v>
      </c>
      <c r="V37" s="14"/>
      <c r="W37" s="14">
        <v>0.123487635492757</v>
      </c>
      <c r="X37" s="14">
        <v>0.115147598547496</v>
      </c>
      <c r="Y37" s="14"/>
      <c r="Z37" s="14">
        <v>8.9818109788237802E-2</v>
      </c>
      <c r="AA37" s="14">
        <v>0.133968229235189</v>
      </c>
    </row>
    <row r="38" spans="2:27" x14ac:dyDescent="0.3">
      <c r="B38" t="s">
        <v>48</v>
      </c>
      <c r="C38" s="14">
        <v>0.271129997456726</v>
      </c>
      <c r="D38" s="14">
        <v>0.25360177980210402</v>
      </c>
      <c r="E38" s="14">
        <v>0.28928170931406699</v>
      </c>
      <c r="F38" s="14"/>
      <c r="G38" s="14">
        <v>0.23895821582601501</v>
      </c>
      <c r="H38" s="14">
        <v>0.27658860703104798</v>
      </c>
      <c r="I38" s="14">
        <v>0.250270497962505</v>
      </c>
      <c r="J38" s="14">
        <v>0.290633903331107</v>
      </c>
      <c r="K38" s="14">
        <v>0.27268088076686398</v>
      </c>
      <c r="L38" s="14">
        <v>0.28818372917853302</v>
      </c>
      <c r="M38" s="14"/>
      <c r="N38" s="14">
        <v>0.29991930719357601</v>
      </c>
      <c r="O38" s="14">
        <v>0.327556263768362</v>
      </c>
      <c r="P38" s="14">
        <v>0.222016945131736</v>
      </c>
      <c r="Q38" s="14">
        <v>0.21669109181524199</v>
      </c>
      <c r="R38" s="14">
        <v>0.34462527093316098</v>
      </c>
      <c r="S38" s="14"/>
      <c r="T38" s="14">
        <v>0.26561635147427198</v>
      </c>
      <c r="U38" s="14">
        <v>0.27459861550367298</v>
      </c>
      <c r="V38" s="14"/>
      <c r="W38" s="14">
        <v>0.29004799118403901</v>
      </c>
      <c r="X38" s="14">
        <v>0.26678128994470901</v>
      </c>
      <c r="Y38" s="14"/>
      <c r="Z38" s="14">
        <v>0.283749623703767</v>
      </c>
      <c r="AA38" s="14">
        <v>0.26302841712874198</v>
      </c>
    </row>
    <row r="39" spans="2:27" x14ac:dyDescent="0.3">
      <c r="B39" t="s">
        <v>49</v>
      </c>
      <c r="C39" s="14">
        <v>0.21970568769385601</v>
      </c>
      <c r="D39" s="14">
        <v>0.20994030554270299</v>
      </c>
      <c r="E39" s="14">
        <v>0.23008281257789301</v>
      </c>
      <c r="F39" s="14"/>
      <c r="G39" s="14">
        <v>0.20210302510286199</v>
      </c>
      <c r="H39" s="14">
        <v>0.18864080088400501</v>
      </c>
      <c r="I39" s="14">
        <v>0.21383261667037201</v>
      </c>
      <c r="J39" s="14">
        <v>0.234847346269768</v>
      </c>
      <c r="K39" s="14">
        <v>0.24523947519122499</v>
      </c>
      <c r="L39" s="14">
        <v>0.23201246877281301</v>
      </c>
      <c r="M39" s="14"/>
      <c r="N39" s="14">
        <v>0.196218598180145</v>
      </c>
      <c r="O39" s="14">
        <v>0.224354997555852</v>
      </c>
      <c r="P39" s="14">
        <v>0.17611719588388899</v>
      </c>
      <c r="Q39" s="14">
        <v>0.27789611499123001</v>
      </c>
      <c r="R39" s="14">
        <v>0.17180517650377999</v>
      </c>
      <c r="S39" s="14"/>
      <c r="T39" s="14">
        <v>0.2217017431784</v>
      </c>
      <c r="U39" s="14">
        <v>0.21844997521278101</v>
      </c>
      <c r="V39" s="14"/>
      <c r="W39" s="14">
        <v>0.24565048304823001</v>
      </c>
      <c r="X39" s="14">
        <v>0.213741718782478</v>
      </c>
      <c r="Y39" s="14"/>
      <c r="Z39" s="14">
        <v>0.19775261757106799</v>
      </c>
      <c r="AA39" s="14">
        <v>0.23379917648377399</v>
      </c>
    </row>
    <row r="40" spans="2:27" x14ac:dyDescent="0.3">
      <c r="B40" t="s">
        <v>50</v>
      </c>
      <c r="C40" s="14">
        <v>0.22006053577639201</v>
      </c>
      <c r="D40" s="14">
        <v>0.263313515681105</v>
      </c>
      <c r="E40" s="14">
        <v>0.17584873699185</v>
      </c>
      <c r="F40" s="14"/>
      <c r="G40" s="14">
        <v>0.25069690603581002</v>
      </c>
      <c r="H40" s="14">
        <v>0.23833343939754001</v>
      </c>
      <c r="I40" s="14">
        <v>0.225336335773931</v>
      </c>
      <c r="J40" s="14">
        <v>0.19296003035846501</v>
      </c>
      <c r="K40" s="14">
        <v>0.18832029462372901</v>
      </c>
      <c r="L40" s="14">
        <v>0.22381444352198701</v>
      </c>
      <c r="M40" s="14"/>
      <c r="N40" s="14">
        <v>0.27806725751706401</v>
      </c>
      <c r="O40" s="14">
        <v>0.206194782091498</v>
      </c>
      <c r="P40" s="14">
        <v>0.20641745629647501</v>
      </c>
      <c r="Q40" s="14">
        <v>0.26859637165028999</v>
      </c>
      <c r="R40" s="14">
        <v>0.210541188951753</v>
      </c>
      <c r="S40" s="14"/>
      <c r="T40" s="14">
        <v>0.23598802093892099</v>
      </c>
      <c r="U40" s="14">
        <v>0.21004060293104501</v>
      </c>
      <c r="V40" s="14"/>
      <c r="W40" s="14">
        <v>0.21118329405060801</v>
      </c>
      <c r="X40" s="14">
        <v>0.22210116060877999</v>
      </c>
      <c r="Y40" s="14"/>
      <c r="Z40" s="14">
        <v>0.25940739862617801</v>
      </c>
      <c r="AA40" s="14">
        <v>0.19480053490224</v>
      </c>
    </row>
    <row r="41" spans="2:27" x14ac:dyDescent="0.3">
      <c r="B41" t="s">
        <v>51</v>
      </c>
      <c r="C41" s="14">
        <v>0.121605557283171</v>
      </c>
      <c r="D41" s="14">
        <v>0.142531850518928</v>
      </c>
      <c r="E41" s="14">
        <v>0.100642947323061</v>
      </c>
      <c r="F41" s="14"/>
      <c r="G41" s="14">
        <v>0.147809119836804</v>
      </c>
      <c r="H41" s="14">
        <v>0.163322762507255</v>
      </c>
      <c r="I41" s="14">
        <v>0.108789905769519</v>
      </c>
      <c r="J41" s="14">
        <v>0.109522640146809</v>
      </c>
      <c r="K41" s="14">
        <v>0.132648360599816</v>
      </c>
      <c r="L41" s="14">
        <v>8.3094087797924002E-2</v>
      </c>
      <c r="M41" s="14"/>
      <c r="N41" s="14">
        <v>0.1179001225528</v>
      </c>
      <c r="O41" s="14">
        <v>8.3955597102781193E-2</v>
      </c>
      <c r="P41" s="14">
        <v>0.161594170614516</v>
      </c>
      <c r="Q41" s="14">
        <v>0.138712784538322</v>
      </c>
      <c r="R41" s="14">
        <v>0.12949782327187401</v>
      </c>
      <c r="S41" s="14"/>
      <c r="T41" s="14">
        <v>0.12754088876042799</v>
      </c>
      <c r="U41" s="14">
        <v>0.117871658164124</v>
      </c>
      <c r="V41" s="14"/>
      <c r="W41" s="14">
        <v>8.2964711011048298E-2</v>
      </c>
      <c r="X41" s="14">
        <v>0.130487986407338</v>
      </c>
      <c r="Y41" s="14"/>
      <c r="Z41" s="14">
        <v>0.13577634584478099</v>
      </c>
      <c r="AA41" s="14">
        <v>0.11250815775680301</v>
      </c>
    </row>
    <row r="42" spans="2:27" x14ac:dyDescent="0.3">
      <c r="B42" t="s">
        <v>52</v>
      </c>
      <c r="C42" s="14">
        <v>5.07918126081707E-2</v>
      </c>
      <c r="D42" s="14">
        <v>2.3508895106268499E-2</v>
      </c>
      <c r="E42" s="14">
        <v>7.7615630116200499E-2</v>
      </c>
      <c r="F42" s="14"/>
      <c r="G42" s="14">
        <v>5.3760896416318101E-2</v>
      </c>
      <c r="H42" s="14">
        <v>4.7183492631315598E-2</v>
      </c>
      <c r="I42" s="14">
        <v>7.9648988519443006E-2</v>
      </c>
      <c r="J42" s="14">
        <v>4.0794244603317702E-2</v>
      </c>
      <c r="K42" s="14">
        <v>5.2782946525615999E-2</v>
      </c>
      <c r="L42" s="14">
        <v>3.5076671127174601E-2</v>
      </c>
      <c r="M42" s="14"/>
      <c r="N42" s="14">
        <v>3.4552393304855697E-2</v>
      </c>
      <c r="O42" s="14">
        <v>2.2046140885412301E-2</v>
      </c>
      <c r="P42" s="14">
        <v>2.00386836905104E-2</v>
      </c>
      <c r="Q42" s="14">
        <v>2.5060781432902801E-2</v>
      </c>
      <c r="R42" s="14">
        <v>4.9590615158924503E-2</v>
      </c>
      <c r="S42" s="14"/>
      <c r="T42" s="14">
        <v>4.9410675596617402E-2</v>
      </c>
      <c r="U42" s="14">
        <v>5.1660681733758901E-2</v>
      </c>
      <c r="V42" s="14"/>
      <c r="W42" s="14">
        <v>4.6665885213316799E-2</v>
      </c>
      <c r="X42" s="14">
        <v>5.1740245709199599E-2</v>
      </c>
      <c r="Y42" s="14"/>
      <c r="Z42" s="14">
        <v>3.3495904465967299E-2</v>
      </c>
      <c r="AA42" s="14">
        <v>6.1895484493251503E-2</v>
      </c>
    </row>
    <row r="43" spans="2:27" x14ac:dyDescent="0.3">
      <c r="B43" t="s">
        <v>53</v>
      </c>
      <c r="C43" s="14">
        <v>0.38783640663841101</v>
      </c>
      <c r="D43" s="14">
        <v>0.36070543315099601</v>
      </c>
      <c r="E43" s="14">
        <v>0.41580987299099498</v>
      </c>
      <c r="F43" s="14"/>
      <c r="G43" s="14">
        <v>0.34563005260820601</v>
      </c>
      <c r="H43" s="14">
        <v>0.36251950457988502</v>
      </c>
      <c r="I43" s="14">
        <v>0.37239215326673503</v>
      </c>
      <c r="J43" s="14">
        <v>0.42187573862164002</v>
      </c>
      <c r="K43" s="14">
        <v>0.38100892305961498</v>
      </c>
      <c r="L43" s="14">
        <v>0.42600232878010102</v>
      </c>
      <c r="M43" s="14"/>
      <c r="N43" s="14">
        <v>0.373261628445134</v>
      </c>
      <c r="O43" s="14">
        <v>0.46344848236445602</v>
      </c>
      <c r="P43" s="14">
        <v>0.43583249351460801</v>
      </c>
      <c r="Q43" s="14">
        <v>0.289733947387255</v>
      </c>
      <c r="R43" s="14">
        <v>0.43856519611366801</v>
      </c>
      <c r="S43" s="14"/>
      <c r="T43" s="14">
        <v>0.36535867152563301</v>
      </c>
      <c r="U43" s="14">
        <v>0.40197708195829202</v>
      </c>
      <c r="V43" s="14"/>
      <c r="W43" s="14">
        <v>0.413535626676796</v>
      </c>
      <c r="X43" s="14">
        <v>0.38192888849220402</v>
      </c>
      <c r="Y43" s="14"/>
      <c r="Z43" s="14">
        <v>0.37356773349200501</v>
      </c>
      <c r="AA43" s="14">
        <v>0.39699664636393101</v>
      </c>
    </row>
    <row r="44" spans="2:27" x14ac:dyDescent="0.3">
      <c r="B44" t="s">
        <v>54</v>
      </c>
      <c r="C44" s="14">
        <v>0.34166609305956203</v>
      </c>
      <c r="D44" s="14">
        <v>0.40584536620003298</v>
      </c>
      <c r="E44" s="14">
        <v>0.276491684314912</v>
      </c>
      <c r="F44" s="14"/>
      <c r="G44" s="14">
        <v>0.39850602587261402</v>
      </c>
      <c r="H44" s="14">
        <v>0.40165620190479501</v>
      </c>
      <c r="I44" s="14">
        <v>0.33412624154345</v>
      </c>
      <c r="J44" s="14">
        <v>0.302482670505274</v>
      </c>
      <c r="K44" s="14">
        <v>0.32096865522354401</v>
      </c>
      <c r="L44" s="14">
        <v>0.30690853131991103</v>
      </c>
      <c r="M44" s="14"/>
      <c r="N44" s="14">
        <v>0.39596738006986498</v>
      </c>
      <c r="O44" s="14">
        <v>0.290150379194279</v>
      </c>
      <c r="P44" s="14">
        <v>0.36801162691099198</v>
      </c>
      <c r="Q44" s="14">
        <v>0.40730915618861302</v>
      </c>
      <c r="R44" s="14">
        <v>0.34003901222362698</v>
      </c>
      <c r="S44" s="14"/>
      <c r="T44" s="14">
        <v>0.36352890969934898</v>
      </c>
      <c r="U44" s="14">
        <v>0.32791226109516902</v>
      </c>
      <c r="V44" s="14"/>
      <c r="W44" s="14">
        <v>0.294148005061657</v>
      </c>
      <c r="X44" s="14">
        <v>0.35258914701611799</v>
      </c>
      <c r="Y44" s="14"/>
      <c r="Z44" s="14">
        <v>0.39518374447096</v>
      </c>
      <c r="AA44" s="14">
        <v>0.30730869265904298</v>
      </c>
    </row>
    <row r="45" spans="2:27" x14ac:dyDescent="0.3">
      <c r="B45" t="s">
        <v>55</v>
      </c>
      <c r="C45" s="14">
        <v>4.61703135788488E-2</v>
      </c>
      <c r="D45" s="14">
        <v>-4.51399330490369E-2</v>
      </c>
      <c r="E45" s="14">
        <v>0.139318188676083</v>
      </c>
      <c r="F45" s="14"/>
      <c r="G45" s="14">
        <v>-5.2875973264408203E-2</v>
      </c>
      <c r="H45" s="14">
        <v>-3.9136697324910499E-2</v>
      </c>
      <c r="I45" s="14">
        <v>3.8265911723285403E-2</v>
      </c>
      <c r="J45" s="14">
        <v>0.11939306811636601</v>
      </c>
      <c r="K45" s="14">
        <v>6.0040267836070603E-2</v>
      </c>
      <c r="L45" s="14">
        <v>0.119093797460191</v>
      </c>
      <c r="M45" s="14"/>
      <c r="N45" s="14">
        <v>-2.2705751624730701E-2</v>
      </c>
      <c r="O45" s="14">
        <v>0.17329810317017699</v>
      </c>
      <c r="P45" s="14">
        <v>6.7820866603616595E-2</v>
      </c>
      <c r="Q45" s="14">
        <v>-0.11757520880135799</v>
      </c>
      <c r="R45" s="14">
        <v>9.8526183890041294E-2</v>
      </c>
      <c r="S45" s="14"/>
      <c r="T45" s="14">
        <v>1.82976182628403E-3</v>
      </c>
      <c r="U45" s="14">
        <v>7.4064820863122896E-2</v>
      </c>
      <c r="V45" s="14"/>
      <c r="W45" s="14">
        <v>0.11938762161513999</v>
      </c>
      <c r="X45" s="14">
        <v>2.9339741476086201E-2</v>
      </c>
      <c r="Y45" s="14"/>
      <c r="Z45" s="14">
        <v>-2.1616010978954599E-2</v>
      </c>
      <c r="AA45" s="14">
        <v>8.9687953704888398E-2</v>
      </c>
    </row>
    <row r="46" spans="2:27" x14ac:dyDescent="0.3">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2:27" x14ac:dyDescent="0.3">
      <c r="B47" s="6" t="s">
        <v>63</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2:27" x14ac:dyDescent="0.3">
      <c r="B48" s="24" t="s">
        <v>59</v>
      </c>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2:27" x14ac:dyDescent="0.3">
      <c r="B49" t="s">
        <v>47</v>
      </c>
      <c r="C49" s="14">
        <v>0.20844791401993501</v>
      </c>
      <c r="D49" s="14">
        <v>0.214314089530349</v>
      </c>
      <c r="E49" s="14">
        <v>0.20352523230596301</v>
      </c>
      <c r="F49" s="14"/>
      <c r="G49" s="14">
        <v>0.14221417362396199</v>
      </c>
      <c r="H49" s="14">
        <v>0.19203551697587601</v>
      </c>
      <c r="I49" s="14">
        <v>0.206799890676621</v>
      </c>
      <c r="J49" s="14">
        <v>0.231342407977562</v>
      </c>
      <c r="K49" s="14">
        <v>0.24441001783851199</v>
      </c>
      <c r="L49" s="14">
        <v>0.224476718689754</v>
      </c>
      <c r="M49" s="14"/>
      <c r="N49" s="14">
        <v>0.121894646560683</v>
      </c>
      <c r="O49" s="14">
        <v>0.218279690448862</v>
      </c>
      <c r="P49" s="14">
        <v>0.35831158916198202</v>
      </c>
      <c r="Q49" s="14">
        <v>0.19208512164362801</v>
      </c>
      <c r="R49" s="14">
        <v>0.26222954947801702</v>
      </c>
      <c r="S49" s="14"/>
      <c r="T49" s="14">
        <v>0.208524977871481</v>
      </c>
      <c r="U49" s="14">
        <v>0.20839943338351199</v>
      </c>
      <c r="V49" s="14"/>
      <c r="W49" s="14">
        <v>0.21637537641235699</v>
      </c>
      <c r="X49" s="14">
        <v>0.20662561638340499</v>
      </c>
      <c r="Y49" s="14"/>
      <c r="Z49" s="14">
        <v>0.16801384828943999</v>
      </c>
      <c r="AA49" s="14">
        <v>0.23440588021401301</v>
      </c>
    </row>
    <row r="50" spans="2:27" x14ac:dyDescent="0.3">
      <c r="B50" t="s">
        <v>48</v>
      </c>
      <c r="C50" s="14">
        <v>0.40977359144522002</v>
      </c>
      <c r="D50" s="14">
        <v>0.40708585564010002</v>
      </c>
      <c r="E50" s="14">
        <v>0.41216704994532699</v>
      </c>
      <c r="F50" s="14"/>
      <c r="G50" s="14">
        <v>0.40610185124058601</v>
      </c>
      <c r="H50" s="14">
        <v>0.34869176334519703</v>
      </c>
      <c r="I50" s="14">
        <v>0.38088765222011001</v>
      </c>
      <c r="J50" s="14">
        <v>0.40430986584757</v>
      </c>
      <c r="K50" s="14">
        <v>0.43995195275610799</v>
      </c>
      <c r="L50" s="14">
        <v>0.46946383991151802</v>
      </c>
      <c r="M50" s="14"/>
      <c r="N50" s="14">
        <v>0.42532784724633299</v>
      </c>
      <c r="O50" s="14">
        <v>0.49783368104718101</v>
      </c>
      <c r="P50" s="14">
        <v>0.35315215215823398</v>
      </c>
      <c r="Q50" s="14">
        <v>0.41778292052671501</v>
      </c>
      <c r="R50" s="14">
        <v>0.34837767990629698</v>
      </c>
      <c r="S50" s="14"/>
      <c r="T50" s="14">
        <v>0.381148743706135</v>
      </c>
      <c r="U50" s="14">
        <v>0.42778139676584198</v>
      </c>
      <c r="V50" s="14"/>
      <c r="W50" s="14">
        <v>0.50529364635907303</v>
      </c>
      <c r="X50" s="14">
        <v>0.38781625356152499</v>
      </c>
      <c r="Y50" s="14"/>
      <c r="Z50" s="14">
        <v>0.40265866779634601</v>
      </c>
      <c r="AA50" s="14">
        <v>0.41434124854856302</v>
      </c>
    </row>
    <row r="51" spans="2:27" x14ac:dyDescent="0.3">
      <c r="B51" t="s">
        <v>49</v>
      </c>
      <c r="C51" s="14">
        <v>0.20771799866111201</v>
      </c>
      <c r="D51" s="14">
        <v>0.20394849783808</v>
      </c>
      <c r="E51" s="14">
        <v>0.210153798765745</v>
      </c>
      <c r="F51" s="14"/>
      <c r="G51" s="14">
        <v>0.226963328089785</v>
      </c>
      <c r="H51" s="14">
        <v>0.209636395442231</v>
      </c>
      <c r="I51" s="14">
        <v>0.20547487635216499</v>
      </c>
      <c r="J51" s="14">
        <v>0.209685212592021</v>
      </c>
      <c r="K51" s="14">
        <v>0.18784076492663801</v>
      </c>
      <c r="L51" s="14">
        <v>0.206927418179121</v>
      </c>
      <c r="M51" s="14"/>
      <c r="N51" s="14">
        <v>0.239969946415927</v>
      </c>
      <c r="O51" s="14">
        <v>0.17997185433173901</v>
      </c>
      <c r="P51" s="14">
        <v>0.160283532742927</v>
      </c>
      <c r="Q51" s="14">
        <v>0.22243099808546801</v>
      </c>
      <c r="R51" s="14">
        <v>0.189698914844522</v>
      </c>
      <c r="S51" s="14"/>
      <c r="T51" s="14">
        <v>0.221414714417588</v>
      </c>
      <c r="U51" s="14">
        <v>0.19910143611647499</v>
      </c>
      <c r="V51" s="14"/>
      <c r="W51" s="14">
        <v>0.19079757752916099</v>
      </c>
      <c r="X51" s="14">
        <v>0.21160752117304599</v>
      </c>
      <c r="Y51" s="14"/>
      <c r="Z51" s="14">
        <v>0.22367841324430299</v>
      </c>
      <c r="AA51" s="14">
        <v>0.19747169038839399</v>
      </c>
    </row>
    <row r="52" spans="2:27" x14ac:dyDescent="0.3">
      <c r="B52" t="s">
        <v>50</v>
      </c>
      <c r="C52" s="14">
        <v>9.01917834506136E-2</v>
      </c>
      <c r="D52" s="14">
        <v>9.98806554707624E-2</v>
      </c>
      <c r="E52" s="14">
        <v>8.1082736829616503E-2</v>
      </c>
      <c r="F52" s="14"/>
      <c r="G52" s="14">
        <v>0.111860461003798</v>
      </c>
      <c r="H52" s="14">
        <v>0.13010944858116</v>
      </c>
      <c r="I52" s="14">
        <v>0.103844897364348</v>
      </c>
      <c r="J52" s="14">
        <v>7.9083547134195603E-2</v>
      </c>
      <c r="K52" s="14">
        <v>7.5585795981248496E-2</v>
      </c>
      <c r="L52" s="14">
        <v>5.1076142226710197E-2</v>
      </c>
      <c r="M52" s="14"/>
      <c r="N52" s="14">
        <v>0.135272145134439</v>
      </c>
      <c r="O52" s="14">
        <v>6.8391164071942304E-2</v>
      </c>
      <c r="P52" s="14">
        <v>7.1460817621257305E-2</v>
      </c>
      <c r="Q52" s="14">
        <v>0.11848331518262099</v>
      </c>
      <c r="R52" s="14">
        <v>0.10514798191638899</v>
      </c>
      <c r="S52" s="14"/>
      <c r="T52" s="14">
        <v>0.116518260769683</v>
      </c>
      <c r="U52" s="14">
        <v>7.36298760245616E-2</v>
      </c>
      <c r="V52" s="14"/>
      <c r="W52" s="14">
        <v>4.6200729908304497E-2</v>
      </c>
      <c r="X52" s="14">
        <v>0.10030407272179701</v>
      </c>
      <c r="Y52" s="14"/>
      <c r="Z52" s="14">
        <v>0.12709476990185101</v>
      </c>
      <c r="AA52" s="14">
        <v>6.6500708673552705E-2</v>
      </c>
    </row>
    <row r="53" spans="2:27" x14ac:dyDescent="0.3">
      <c r="B53" t="s">
        <v>51</v>
      </c>
      <c r="C53" s="14">
        <v>2.6387438762502598E-2</v>
      </c>
      <c r="D53" s="14">
        <v>3.5584272268239098E-2</v>
      </c>
      <c r="E53" s="14">
        <v>1.75129151437797E-2</v>
      </c>
      <c r="F53" s="14"/>
      <c r="G53" s="14">
        <v>2.1399065255508099E-2</v>
      </c>
      <c r="H53" s="14">
        <v>5.7253164715956803E-2</v>
      </c>
      <c r="I53" s="14">
        <v>2.4632924120441799E-2</v>
      </c>
      <c r="J53" s="14">
        <v>2.41286195791145E-2</v>
      </c>
      <c r="K53" s="14">
        <v>1.3725879819468E-2</v>
      </c>
      <c r="L53" s="14">
        <v>1.6383969687533001E-2</v>
      </c>
      <c r="M53" s="14"/>
      <c r="N53" s="14">
        <v>3.3793245270563897E-2</v>
      </c>
      <c r="O53" s="14">
        <v>1.1810053300145699E-2</v>
      </c>
      <c r="P53" s="14">
        <v>3.9177078930348899E-2</v>
      </c>
      <c r="Q53" s="14">
        <v>1.9189408123940599E-2</v>
      </c>
      <c r="R53" s="14">
        <v>9.3400078009525205E-3</v>
      </c>
      <c r="S53" s="14"/>
      <c r="T53" s="14">
        <v>2.8417177659519399E-2</v>
      </c>
      <c r="U53" s="14">
        <v>2.51105361483006E-2</v>
      </c>
      <c r="V53" s="14"/>
      <c r="W53" s="14">
        <v>1.2246283299925E-2</v>
      </c>
      <c r="X53" s="14">
        <v>2.9638087318323798E-2</v>
      </c>
      <c r="Y53" s="14"/>
      <c r="Z53" s="14">
        <v>3.4879367536498798E-2</v>
      </c>
      <c r="AA53" s="14">
        <v>2.0935768344119001E-2</v>
      </c>
    </row>
    <row r="54" spans="2:27" x14ac:dyDescent="0.3">
      <c r="B54" t="s">
        <v>52</v>
      </c>
      <c r="C54" s="14">
        <v>5.7481273660616998E-2</v>
      </c>
      <c r="D54" s="14">
        <v>3.9186629252469199E-2</v>
      </c>
      <c r="E54" s="14">
        <v>7.55582670095684E-2</v>
      </c>
      <c r="F54" s="14"/>
      <c r="G54" s="14">
        <v>9.14611207863609E-2</v>
      </c>
      <c r="H54" s="14">
        <v>6.2273710939578897E-2</v>
      </c>
      <c r="I54" s="14">
        <v>7.8359759266313597E-2</v>
      </c>
      <c r="J54" s="14">
        <v>5.1450346869536999E-2</v>
      </c>
      <c r="K54" s="14">
        <v>3.8485588678025401E-2</v>
      </c>
      <c r="L54" s="14">
        <v>3.1671911305364397E-2</v>
      </c>
      <c r="M54" s="14"/>
      <c r="N54" s="14">
        <v>4.3742169372054697E-2</v>
      </c>
      <c r="O54" s="14">
        <v>2.3713556800129699E-2</v>
      </c>
      <c r="P54" s="14">
        <v>1.7614829385251302E-2</v>
      </c>
      <c r="Q54" s="14">
        <v>3.0028236437627101E-2</v>
      </c>
      <c r="R54" s="14">
        <v>8.5205866053822105E-2</v>
      </c>
      <c r="S54" s="14"/>
      <c r="T54" s="14">
        <v>4.3976125575594299E-2</v>
      </c>
      <c r="U54" s="14">
        <v>6.59773215613082E-2</v>
      </c>
      <c r="V54" s="14"/>
      <c r="W54" s="14">
        <v>2.9086386491179499E-2</v>
      </c>
      <c r="X54" s="14">
        <v>6.4008448841902696E-2</v>
      </c>
      <c r="Y54" s="14"/>
      <c r="Z54" s="14">
        <v>4.3674933231561297E-2</v>
      </c>
      <c r="AA54" s="14">
        <v>6.6344703831357404E-2</v>
      </c>
    </row>
    <row r="55" spans="2:27" x14ac:dyDescent="0.3">
      <c r="B55" t="s">
        <v>53</v>
      </c>
      <c r="C55" s="14">
        <v>0.61822150546515497</v>
      </c>
      <c r="D55" s="14">
        <v>0.62139994517045005</v>
      </c>
      <c r="E55" s="14">
        <v>0.61569228225129002</v>
      </c>
      <c r="F55" s="14"/>
      <c r="G55" s="14">
        <v>0.548316024864548</v>
      </c>
      <c r="H55" s="14">
        <v>0.54072728032107398</v>
      </c>
      <c r="I55" s="14">
        <v>0.58768754289673197</v>
      </c>
      <c r="J55" s="14">
        <v>0.63565227382513101</v>
      </c>
      <c r="K55" s="14">
        <v>0.68436197059462001</v>
      </c>
      <c r="L55" s="14">
        <v>0.69394055860127102</v>
      </c>
      <c r="M55" s="14"/>
      <c r="N55" s="14">
        <v>0.54722249380701504</v>
      </c>
      <c r="O55" s="14">
        <v>0.71611337149604404</v>
      </c>
      <c r="P55" s="14">
        <v>0.71146374132021595</v>
      </c>
      <c r="Q55" s="14">
        <v>0.60986804217034296</v>
      </c>
      <c r="R55" s="14">
        <v>0.610607229384314</v>
      </c>
      <c r="S55" s="14"/>
      <c r="T55" s="14">
        <v>0.58967372157761599</v>
      </c>
      <c r="U55" s="14">
        <v>0.636180830149355</v>
      </c>
      <c r="V55" s="14"/>
      <c r="W55" s="14">
        <v>0.72166902277142997</v>
      </c>
      <c r="X55" s="14">
        <v>0.59444186994492998</v>
      </c>
      <c r="Y55" s="14"/>
      <c r="Z55" s="14">
        <v>0.57067251608578595</v>
      </c>
      <c r="AA55" s="14">
        <v>0.64874712876257701</v>
      </c>
    </row>
    <row r="56" spans="2:27" x14ac:dyDescent="0.3">
      <c r="B56" t="s">
        <v>54</v>
      </c>
      <c r="C56" s="14">
        <v>0.11657922221311599</v>
      </c>
      <c r="D56" s="14">
        <v>0.13546492773900201</v>
      </c>
      <c r="E56" s="14">
        <v>9.8595651973396203E-2</v>
      </c>
      <c r="F56" s="14"/>
      <c r="G56" s="14">
        <v>0.13325952625930601</v>
      </c>
      <c r="H56" s="14">
        <v>0.18736261329711701</v>
      </c>
      <c r="I56" s="14">
        <v>0.12847782148478901</v>
      </c>
      <c r="J56" s="14">
        <v>0.10321216671331</v>
      </c>
      <c r="K56" s="14">
        <v>8.93116758007165E-2</v>
      </c>
      <c r="L56" s="14">
        <v>6.7460111914243101E-2</v>
      </c>
      <c r="M56" s="14"/>
      <c r="N56" s="14">
        <v>0.16906539040500301</v>
      </c>
      <c r="O56" s="14">
        <v>8.0201217372088004E-2</v>
      </c>
      <c r="P56" s="14">
        <v>0.110637896551606</v>
      </c>
      <c r="Q56" s="14">
        <v>0.13767272330656199</v>
      </c>
      <c r="R56" s="14">
        <v>0.114487989717342</v>
      </c>
      <c r="S56" s="14"/>
      <c r="T56" s="14">
        <v>0.14493543842920201</v>
      </c>
      <c r="U56" s="14">
        <v>9.8740412172862196E-2</v>
      </c>
      <c r="V56" s="14"/>
      <c r="W56" s="14">
        <v>5.8447013208229502E-2</v>
      </c>
      <c r="X56" s="14">
        <v>0.12994216004012099</v>
      </c>
      <c r="Y56" s="14"/>
      <c r="Z56" s="14">
        <v>0.16197413743834899</v>
      </c>
      <c r="AA56" s="14">
        <v>8.7436477017671696E-2</v>
      </c>
    </row>
    <row r="57" spans="2:27" x14ac:dyDescent="0.3">
      <c r="B57" t="s">
        <v>55</v>
      </c>
      <c r="C57" s="14">
        <v>0.50164228325203897</v>
      </c>
      <c r="D57" s="14">
        <v>0.48593501743144801</v>
      </c>
      <c r="E57" s="14">
        <v>0.51709663027789399</v>
      </c>
      <c r="F57" s="14"/>
      <c r="G57" s="14">
        <v>0.41505649860524202</v>
      </c>
      <c r="H57" s="14">
        <v>0.35336466702395702</v>
      </c>
      <c r="I57" s="14">
        <v>0.459209721411942</v>
      </c>
      <c r="J57" s="14">
        <v>0.53244010711182099</v>
      </c>
      <c r="K57" s="14">
        <v>0.59505029479390403</v>
      </c>
      <c r="L57" s="14">
        <v>0.62648044668702796</v>
      </c>
      <c r="M57" s="14"/>
      <c r="N57" s="14">
        <v>0.37815710340201297</v>
      </c>
      <c r="O57" s="14">
        <v>0.63591215412395596</v>
      </c>
      <c r="P57" s="14">
        <v>0.60082584476860901</v>
      </c>
      <c r="Q57" s="14">
        <v>0.47219531886378202</v>
      </c>
      <c r="R57" s="14">
        <v>0.49611923966697202</v>
      </c>
      <c r="S57" s="14"/>
      <c r="T57" s="14">
        <v>0.44473828314841402</v>
      </c>
      <c r="U57" s="14">
        <v>0.537440417976492</v>
      </c>
      <c r="V57" s="14"/>
      <c r="W57" s="14">
        <v>0.66322200956320099</v>
      </c>
      <c r="X57" s="14">
        <v>0.46449970990480899</v>
      </c>
      <c r="Y57" s="14"/>
      <c r="Z57" s="14">
        <v>0.40869837864743702</v>
      </c>
      <c r="AA57" s="14">
        <v>0.56131065174490502</v>
      </c>
    </row>
    <row r="58" spans="2:27" x14ac:dyDescent="0.3">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2:27" x14ac:dyDescent="0.3">
      <c r="B59" s="6" t="s">
        <v>64</v>
      </c>
      <c r="C59" s="14"/>
      <c r="D59" s="14"/>
      <c r="E59" s="14"/>
      <c r="F59" s="14"/>
      <c r="G59" s="14"/>
      <c r="H59" s="14"/>
      <c r="I59" s="14"/>
      <c r="J59" s="14"/>
      <c r="K59" s="14"/>
      <c r="L59" s="14"/>
      <c r="M59" s="14"/>
      <c r="N59" s="14"/>
      <c r="O59" s="14"/>
      <c r="P59" s="14"/>
      <c r="Q59" s="14"/>
      <c r="R59" s="14"/>
      <c r="S59" s="14"/>
      <c r="T59" s="14"/>
      <c r="U59" s="14"/>
      <c r="V59" s="14"/>
      <c r="W59" s="14"/>
      <c r="X59" s="14"/>
      <c r="Y59" s="14"/>
      <c r="Z59" s="14"/>
      <c r="AA59" s="14"/>
    </row>
    <row r="60" spans="2:27" x14ac:dyDescent="0.3">
      <c r="B60" s="24" t="s">
        <v>59</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row>
    <row r="61" spans="2:27" x14ac:dyDescent="0.3">
      <c r="B61" t="s">
        <v>47</v>
      </c>
      <c r="C61" s="14">
        <v>0.34438340775743398</v>
      </c>
      <c r="D61" s="14">
        <v>0.33134413807450103</v>
      </c>
      <c r="E61" s="14">
        <v>0.35581906713746497</v>
      </c>
      <c r="F61" s="14"/>
      <c r="G61" s="14">
        <v>0.18657237804187701</v>
      </c>
      <c r="H61" s="14">
        <v>0.27600832659443297</v>
      </c>
      <c r="I61" s="14">
        <v>0.34759829041962398</v>
      </c>
      <c r="J61" s="14">
        <v>0.39099080775769202</v>
      </c>
      <c r="K61" s="14">
        <v>0.39059993574581597</v>
      </c>
      <c r="L61" s="14">
        <v>0.43345497065184801</v>
      </c>
      <c r="M61" s="14"/>
      <c r="N61" s="14">
        <v>0.107114307476169</v>
      </c>
      <c r="O61" s="14">
        <v>0.405014901689566</v>
      </c>
      <c r="P61" s="14">
        <v>0.60399702810386702</v>
      </c>
      <c r="Q61" s="14">
        <v>0.315437287378593</v>
      </c>
      <c r="R61" s="14">
        <v>0.34951995629590499</v>
      </c>
      <c r="S61" s="14"/>
      <c r="T61" s="14">
        <v>0.32384869720111997</v>
      </c>
      <c r="U61" s="14">
        <v>0.35730173219304401</v>
      </c>
      <c r="V61" s="14"/>
      <c r="W61" s="14">
        <v>0.40294106519663703</v>
      </c>
      <c r="X61" s="14">
        <v>0.33092267146252902</v>
      </c>
      <c r="Y61" s="14"/>
      <c r="Z61" s="14">
        <v>0.23904746101252</v>
      </c>
      <c r="AA61" s="14">
        <v>0.41200725154427298</v>
      </c>
    </row>
    <row r="62" spans="2:27" x14ac:dyDescent="0.3">
      <c r="B62" t="s">
        <v>48</v>
      </c>
      <c r="C62" s="14">
        <v>0.320956114004044</v>
      </c>
      <c r="D62" s="14">
        <v>0.30773235548133299</v>
      </c>
      <c r="E62" s="14">
        <v>0.33386449368534499</v>
      </c>
      <c r="F62" s="14"/>
      <c r="G62" s="14">
        <v>0.389810309051913</v>
      </c>
      <c r="H62" s="14">
        <v>0.31690165219011401</v>
      </c>
      <c r="I62" s="14">
        <v>0.31326393939595698</v>
      </c>
      <c r="J62" s="14">
        <v>0.33128534793994902</v>
      </c>
      <c r="K62" s="14">
        <v>0.32355444849847598</v>
      </c>
      <c r="L62" s="14">
        <v>0.27461200858596202</v>
      </c>
      <c r="M62" s="14"/>
      <c r="N62" s="14">
        <v>0.30706494830921</v>
      </c>
      <c r="O62" s="14">
        <v>0.344576616391496</v>
      </c>
      <c r="P62" s="14">
        <v>0.29000372303661598</v>
      </c>
      <c r="Q62" s="14">
        <v>0.319817469458543</v>
      </c>
      <c r="R62" s="14">
        <v>0.33674882130838002</v>
      </c>
      <c r="S62" s="14"/>
      <c r="T62" s="14">
        <v>0.30346493402779601</v>
      </c>
      <c r="U62" s="14">
        <v>0.33195976253734699</v>
      </c>
      <c r="V62" s="14"/>
      <c r="W62" s="14">
        <v>0.33638692078930998</v>
      </c>
      <c r="X62" s="14">
        <v>0.31740901136986199</v>
      </c>
      <c r="Y62" s="14"/>
      <c r="Z62" s="14">
        <v>0.321679811416404</v>
      </c>
      <c r="AA62" s="14">
        <v>0.32049151286573602</v>
      </c>
    </row>
    <row r="63" spans="2:27" x14ac:dyDescent="0.3">
      <c r="B63" t="s">
        <v>49</v>
      </c>
      <c r="C63" s="14">
        <v>0.19694283482081601</v>
      </c>
      <c r="D63" s="14">
        <v>0.20320616914085601</v>
      </c>
      <c r="E63" s="14">
        <v>0.19158821911124199</v>
      </c>
      <c r="F63" s="14"/>
      <c r="G63" s="14">
        <v>0.27290002684148601</v>
      </c>
      <c r="H63" s="14">
        <v>0.21772607222479901</v>
      </c>
      <c r="I63" s="14">
        <v>0.18575455113175099</v>
      </c>
      <c r="J63" s="14">
        <v>0.187770608542879</v>
      </c>
      <c r="K63" s="14">
        <v>0.16083562155912101</v>
      </c>
      <c r="L63" s="14">
        <v>0.17030560272272799</v>
      </c>
      <c r="M63" s="14"/>
      <c r="N63" s="14">
        <v>0.28359376957567201</v>
      </c>
      <c r="O63" s="14">
        <v>0.16326253747566499</v>
      </c>
      <c r="P63" s="14">
        <v>6.7597425036489397E-2</v>
      </c>
      <c r="Q63" s="14">
        <v>0.195579427723685</v>
      </c>
      <c r="R63" s="14">
        <v>0.25319790651913598</v>
      </c>
      <c r="S63" s="14"/>
      <c r="T63" s="14">
        <v>0.21030174309213001</v>
      </c>
      <c r="U63" s="14">
        <v>0.188538785945566</v>
      </c>
      <c r="V63" s="14"/>
      <c r="W63" s="14">
        <v>0.14345279622604601</v>
      </c>
      <c r="X63" s="14">
        <v>0.20923866999277499</v>
      </c>
      <c r="Y63" s="14"/>
      <c r="Z63" s="14">
        <v>0.229518203710388</v>
      </c>
      <c r="AA63" s="14">
        <v>0.176030015169405</v>
      </c>
    </row>
    <row r="64" spans="2:27" x14ac:dyDescent="0.3">
      <c r="B64" t="s">
        <v>50</v>
      </c>
      <c r="C64" s="14">
        <v>9.87533509597735E-2</v>
      </c>
      <c r="D64" s="14">
        <v>0.116728523378509</v>
      </c>
      <c r="E64" s="14">
        <v>8.1589817327089698E-2</v>
      </c>
      <c r="F64" s="14"/>
      <c r="G64" s="14">
        <v>0.11393513739699999</v>
      </c>
      <c r="H64" s="14">
        <v>0.12760275740103999</v>
      </c>
      <c r="I64" s="14">
        <v>0.10497869025685699</v>
      </c>
      <c r="J64" s="14">
        <v>7.2890559457137197E-2</v>
      </c>
      <c r="K64" s="14">
        <v>7.2739210141655894E-2</v>
      </c>
      <c r="L64" s="14">
        <v>9.8576668506539095E-2</v>
      </c>
      <c r="M64" s="14"/>
      <c r="N64" s="14">
        <v>0.239226394934859</v>
      </c>
      <c r="O64" s="14">
        <v>6.8468560304457096E-2</v>
      </c>
      <c r="P64" s="14">
        <v>2.2173920014832E-2</v>
      </c>
      <c r="Q64" s="14">
        <v>0.14675592572874799</v>
      </c>
      <c r="R64" s="14">
        <v>2.77172241229445E-2</v>
      </c>
      <c r="S64" s="14"/>
      <c r="T64" s="14">
        <v>0.114857839078016</v>
      </c>
      <c r="U64" s="14">
        <v>8.8622066089195803E-2</v>
      </c>
      <c r="V64" s="14"/>
      <c r="W64" s="14">
        <v>8.7137414135957297E-2</v>
      </c>
      <c r="X64" s="14">
        <v>0.10142352373036299</v>
      </c>
      <c r="Y64" s="14"/>
      <c r="Z64" s="14">
        <v>0.163868989983385</v>
      </c>
      <c r="AA64" s="14">
        <v>5.6950244446891798E-2</v>
      </c>
    </row>
    <row r="65" spans="2:27" x14ac:dyDescent="0.3">
      <c r="B65" t="s">
        <v>51</v>
      </c>
      <c r="C65" s="14">
        <v>2.4743983824442001E-2</v>
      </c>
      <c r="D65" s="14">
        <v>3.5718015050386999E-2</v>
      </c>
      <c r="E65" s="14">
        <v>1.4128580314683699E-2</v>
      </c>
      <c r="F65" s="14"/>
      <c r="G65" s="14">
        <v>5.6632916026382501E-3</v>
      </c>
      <c r="H65" s="14">
        <v>4.1798238352048399E-2</v>
      </c>
      <c r="I65" s="14">
        <v>3.2694329549776198E-2</v>
      </c>
      <c r="J65" s="14">
        <v>1.70626763023419E-2</v>
      </c>
      <c r="K65" s="14">
        <v>3.7960412997329399E-2</v>
      </c>
      <c r="L65" s="14">
        <v>1.4478564707373199E-2</v>
      </c>
      <c r="M65" s="14"/>
      <c r="N65" s="14">
        <v>5.5923164083915497E-2</v>
      </c>
      <c r="O65" s="14">
        <v>1.6536359445843599E-2</v>
      </c>
      <c r="P65" s="14">
        <v>1.6227903808195901E-2</v>
      </c>
      <c r="Q65" s="14">
        <v>2.2409889710431698E-2</v>
      </c>
      <c r="R65" s="14">
        <v>1.2163545777380399E-2</v>
      </c>
      <c r="S65" s="14"/>
      <c r="T65" s="14">
        <v>3.3815096463096099E-2</v>
      </c>
      <c r="U65" s="14">
        <v>1.9037374240794502E-2</v>
      </c>
      <c r="V65" s="14"/>
      <c r="W65" s="14">
        <v>1.8406535761290199E-2</v>
      </c>
      <c r="X65" s="14">
        <v>2.6200782489062699E-2</v>
      </c>
      <c r="Y65" s="14"/>
      <c r="Z65" s="14">
        <v>3.9197618529912999E-2</v>
      </c>
      <c r="AA65" s="14">
        <v>1.54650019984018E-2</v>
      </c>
    </row>
    <row r="66" spans="2:27" x14ac:dyDescent="0.3">
      <c r="B66" t="s">
        <v>52</v>
      </c>
      <c r="C66" s="14">
        <v>1.42203086334909E-2</v>
      </c>
      <c r="D66" s="14">
        <v>5.27079887441354E-3</v>
      </c>
      <c r="E66" s="14">
        <v>2.3009822424173799E-2</v>
      </c>
      <c r="F66" s="14"/>
      <c r="G66" s="14">
        <v>3.11188570650857E-2</v>
      </c>
      <c r="H66" s="14">
        <v>1.9962953237565501E-2</v>
      </c>
      <c r="I66" s="14">
        <v>1.5710199246034302E-2</v>
      </c>
      <c r="J66" s="14">
        <v>0</v>
      </c>
      <c r="K66" s="14">
        <v>1.4310371057601501E-2</v>
      </c>
      <c r="L66" s="14">
        <v>8.5721848255496599E-3</v>
      </c>
      <c r="M66" s="14"/>
      <c r="N66" s="14">
        <v>7.07741562017464E-3</v>
      </c>
      <c r="O66" s="14">
        <v>2.1410246929710899E-3</v>
      </c>
      <c r="P66" s="14">
        <v>0</v>
      </c>
      <c r="Q66" s="14">
        <v>0</v>
      </c>
      <c r="R66" s="14">
        <v>2.0652545976254301E-2</v>
      </c>
      <c r="S66" s="14"/>
      <c r="T66" s="14">
        <v>1.37116901378417E-2</v>
      </c>
      <c r="U66" s="14">
        <v>1.4540278994053401E-2</v>
      </c>
      <c r="V66" s="14"/>
      <c r="W66" s="14">
        <v>1.1675267890760101E-2</v>
      </c>
      <c r="X66" s="14">
        <v>1.4805340955408201E-2</v>
      </c>
      <c r="Y66" s="14"/>
      <c r="Z66" s="14">
        <v>6.6879153473908401E-3</v>
      </c>
      <c r="AA66" s="14">
        <v>1.9055973975292798E-2</v>
      </c>
    </row>
    <row r="67" spans="2:27" x14ac:dyDescent="0.3">
      <c r="B67" t="s">
        <v>53</v>
      </c>
      <c r="C67" s="14">
        <v>0.66533952176147804</v>
      </c>
      <c r="D67" s="14">
        <v>0.63907649355583396</v>
      </c>
      <c r="E67" s="14">
        <v>0.68968356082281101</v>
      </c>
      <c r="F67" s="14"/>
      <c r="G67" s="14">
        <v>0.57638268709379004</v>
      </c>
      <c r="H67" s="14">
        <v>0.59290997878454799</v>
      </c>
      <c r="I67" s="14">
        <v>0.66086222981558096</v>
      </c>
      <c r="J67" s="14">
        <v>0.72227615569764203</v>
      </c>
      <c r="K67" s="14">
        <v>0.71415438424429301</v>
      </c>
      <c r="L67" s="14">
        <v>0.70806697923781003</v>
      </c>
      <c r="M67" s="14"/>
      <c r="N67" s="14">
        <v>0.41417925578537901</v>
      </c>
      <c r="O67" s="14">
        <v>0.74959151808106295</v>
      </c>
      <c r="P67" s="14">
        <v>0.89400075114048305</v>
      </c>
      <c r="Q67" s="14">
        <v>0.63525475683713495</v>
      </c>
      <c r="R67" s="14">
        <v>0.68626877760428395</v>
      </c>
      <c r="S67" s="14"/>
      <c r="T67" s="14">
        <v>0.62731363122891703</v>
      </c>
      <c r="U67" s="14">
        <v>0.689261494730391</v>
      </c>
      <c r="V67" s="14"/>
      <c r="W67" s="14">
        <v>0.73932798598594696</v>
      </c>
      <c r="X67" s="14">
        <v>0.64833168283239095</v>
      </c>
      <c r="Y67" s="14"/>
      <c r="Z67" s="14">
        <v>0.56072727242892395</v>
      </c>
      <c r="AA67" s="14">
        <v>0.73249876441000905</v>
      </c>
    </row>
    <row r="68" spans="2:27" x14ac:dyDescent="0.3">
      <c r="B68" t="s">
        <v>54</v>
      </c>
      <c r="C68" s="14">
        <v>0.123497334784215</v>
      </c>
      <c r="D68" s="14">
        <v>0.15244653842889599</v>
      </c>
      <c r="E68" s="14">
        <v>9.5718397641773395E-2</v>
      </c>
      <c r="F68" s="14"/>
      <c r="G68" s="14">
        <v>0.119598428999639</v>
      </c>
      <c r="H68" s="14">
        <v>0.16940099575308801</v>
      </c>
      <c r="I68" s="14">
        <v>0.13767301980663299</v>
      </c>
      <c r="J68" s="14">
        <v>8.9953235759479194E-2</v>
      </c>
      <c r="K68" s="14">
        <v>0.110699623138985</v>
      </c>
      <c r="L68" s="14">
        <v>0.113055233213912</v>
      </c>
      <c r="M68" s="14"/>
      <c r="N68" s="14">
        <v>0.29514955901877399</v>
      </c>
      <c r="O68" s="14">
        <v>8.5004919750300598E-2</v>
      </c>
      <c r="P68" s="14">
        <v>3.8401823823027897E-2</v>
      </c>
      <c r="Q68" s="14">
        <v>0.16916581543918</v>
      </c>
      <c r="R68" s="14">
        <v>3.9880769900324901E-2</v>
      </c>
      <c r="S68" s="14"/>
      <c r="T68" s="14">
        <v>0.14867293554111199</v>
      </c>
      <c r="U68" s="14">
        <v>0.10765944032999</v>
      </c>
      <c r="V68" s="14"/>
      <c r="W68" s="14">
        <v>0.105543949897248</v>
      </c>
      <c r="X68" s="14">
        <v>0.127624306219426</v>
      </c>
      <c r="Y68" s="14"/>
      <c r="Z68" s="14">
        <v>0.203066608513298</v>
      </c>
      <c r="AA68" s="14">
        <v>7.2415246445293693E-2</v>
      </c>
    </row>
    <row r="69" spans="2:27" x14ac:dyDescent="0.3">
      <c r="B69" t="s">
        <v>55</v>
      </c>
      <c r="C69" s="14">
        <v>0.54184218697726205</v>
      </c>
      <c r="D69" s="14">
        <v>0.48662995512693802</v>
      </c>
      <c r="E69" s="14">
        <v>0.59396516318103698</v>
      </c>
      <c r="F69" s="14"/>
      <c r="G69" s="14">
        <v>0.45678425809415102</v>
      </c>
      <c r="H69" s="14">
        <v>0.42350898303146001</v>
      </c>
      <c r="I69" s="14">
        <v>0.52318921000894703</v>
      </c>
      <c r="J69" s="14">
        <v>0.63232291993816203</v>
      </c>
      <c r="K69" s="14">
        <v>0.60345476110530705</v>
      </c>
      <c r="L69" s="14">
        <v>0.59501174602389795</v>
      </c>
      <c r="M69" s="14"/>
      <c r="N69" s="14">
        <v>0.11902969676660401</v>
      </c>
      <c r="O69" s="14">
        <v>0.66458659833076195</v>
      </c>
      <c r="P69" s="14">
        <v>0.85559892731745502</v>
      </c>
      <c r="Q69" s="14">
        <v>0.46608894139795498</v>
      </c>
      <c r="R69" s="14">
        <v>0.64638800770395899</v>
      </c>
      <c r="S69" s="14"/>
      <c r="T69" s="14">
        <v>0.47864069568780498</v>
      </c>
      <c r="U69" s="14">
        <v>0.58160205440040003</v>
      </c>
      <c r="V69" s="14"/>
      <c r="W69" s="14">
        <v>0.63378403608869904</v>
      </c>
      <c r="X69" s="14">
        <v>0.52070737661296496</v>
      </c>
      <c r="Y69" s="14"/>
      <c r="Z69" s="14">
        <v>0.35766066391562601</v>
      </c>
      <c r="AA69" s="14">
        <v>0.66008351796471598</v>
      </c>
    </row>
    <row r="70" spans="2:27" x14ac:dyDescent="0.3">
      <c r="C70" s="14"/>
      <c r="D70" s="14"/>
      <c r="E70" s="14"/>
      <c r="F70" s="14"/>
      <c r="G70" s="14"/>
      <c r="H70" s="14"/>
      <c r="I70" s="14"/>
      <c r="J70" s="14"/>
      <c r="K70" s="14"/>
      <c r="L70" s="14"/>
      <c r="M70" s="14"/>
      <c r="N70" s="14"/>
      <c r="O70" s="14"/>
      <c r="P70" s="14"/>
      <c r="Q70" s="14"/>
      <c r="R70" s="14"/>
      <c r="S70" s="14"/>
      <c r="T70" s="14"/>
      <c r="U70" s="14"/>
      <c r="V70" s="14"/>
      <c r="W70" s="14"/>
      <c r="X70" s="14"/>
      <c r="Y70" s="14"/>
      <c r="Z70" s="14"/>
      <c r="AA70" s="14"/>
    </row>
    <row r="71" spans="2:27" x14ac:dyDescent="0.3">
      <c r="B71" s="6" t="s">
        <v>68</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row>
    <row r="72" spans="2:27" x14ac:dyDescent="0.3">
      <c r="B72" s="24" t="s">
        <v>59</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row>
    <row r="73" spans="2:27" x14ac:dyDescent="0.3">
      <c r="B73" t="s">
        <v>65</v>
      </c>
      <c r="C73" s="14">
        <v>0.177844967142507</v>
      </c>
      <c r="D73" s="14">
        <v>0.23045247335723701</v>
      </c>
      <c r="E73" s="14">
        <v>0.12617796178886401</v>
      </c>
      <c r="F73" s="14"/>
      <c r="G73" s="14">
        <v>0.149124287743576</v>
      </c>
      <c r="H73" s="14">
        <v>0.16719253865658301</v>
      </c>
      <c r="I73" s="14">
        <v>0.16716611831780201</v>
      </c>
      <c r="J73" s="14">
        <v>0.16788504067955301</v>
      </c>
      <c r="K73" s="14">
        <v>0.18445178467249601</v>
      </c>
      <c r="L73" s="14">
        <v>0.21789870295204</v>
      </c>
      <c r="M73" s="14"/>
      <c r="N73" s="14">
        <v>0.226484544244347</v>
      </c>
      <c r="O73" s="14">
        <v>0.17517646470273901</v>
      </c>
      <c r="P73" s="14">
        <v>0.15072981463114701</v>
      </c>
      <c r="Q73" s="14">
        <v>0.215145541156573</v>
      </c>
      <c r="R73" s="14">
        <v>0.20240647430870001</v>
      </c>
      <c r="S73" s="14"/>
      <c r="T73" s="14">
        <v>0.170962897696846</v>
      </c>
      <c r="U73" s="14">
        <v>0.182174456260147</v>
      </c>
      <c r="V73" s="14"/>
      <c r="W73" s="14">
        <v>0.20199925051131101</v>
      </c>
      <c r="X73" s="14">
        <v>0.172292585899158</v>
      </c>
      <c r="Y73" s="14"/>
      <c r="Z73" s="14">
        <v>0.20653291618533401</v>
      </c>
      <c r="AA73" s="14">
        <v>0.159427803348129</v>
      </c>
    </row>
    <row r="74" spans="2:27" x14ac:dyDescent="0.3">
      <c r="B74" t="s">
        <v>66</v>
      </c>
      <c r="C74" s="14">
        <v>0.29539646394386998</v>
      </c>
      <c r="D74" s="14">
        <v>0.32545637038237402</v>
      </c>
      <c r="E74" s="14">
        <v>0.26719545452556698</v>
      </c>
      <c r="F74" s="14"/>
      <c r="G74" s="14">
        <v>0.388096265470325</v>
      </c>
      <c r="H74" s="14">
        <v>0.38621016659820101</v>
      </c>
      <c r="I74" s="14">
        <v>0.299596626635937</v>
      </c>
      <c r="J74" s="14">
        <v>0.27390651257988702</v>
      </c>
      <c r="K74" s="14">
        <v>0.22124362599487599</v>
      </c>
      <c r="L74" s="14">
        <v>0.22375576520083701</v>
      </c>
      <c r="M74" s="14"/>
      <c r="N74" s="14">
        <v>0.40889710019789899</v>
      </c>
      <c r="O74" s="14">
        <v>0.33705098100279501</v>
      </c>
      <c r="P74" s="14">
        <v>0.23808507779980401</v>
      </c>
      <c r="Q74" s="14">
        <v>0.31485226835763003</v>
      </c>
      <c r="R74" s="14">
        <v>0.30767051039471299</v>
      </c>
      <c r="S74" s="14"/>
      <c r="T74" s="14">
        <v>0.31583780643642301</v>
      </c>
      <c r="U74" s="14">
        <v>0.28253687707538</v>
      </c>
      <c r="V74" s="14"/>
      <c r="W74" s="14">
        <v>0.216552651370397</v>
      </c>
      <c r="X74" s="14">
        <v>0.31352040905964501</v>
      </c>
      <c r="Y74" s="14"/>
      <c r="Z74" s="14">
        <v>0.371611878317681</v>
      </c>
      <c r="AA74" s="14">
        <v>0.24646749491637401</v>
      </c>
    </row>
    <row r="75" spans="2:27" x14ac:dyDescent="0.3">
      <c r="B75" t="s">
        <v>67</v>
      </c>
      <c r="C75" s="14">
        <v>0.32341490057123301</v>
      </c>
      <c r="D75" s="14">
        <v>0.28400243539985398</v>
      </c>
      <c r="E75" s="14">
        <v>0.36028287062541198</v>
      </c>
      <c r="F75" s="14"/>
      <c r="G75" s="14">
        <v>0.23460798033671401</v>
      </c>
      <c r="H75" s="14">
        <v>0.27084292948309402</v>
      </c>
      <c r="I75" s="14">
        <v>0.27277006773204299</v>
      </c>
      <c r="J75" s="14">
        <v>0.33287185781623202</v>
      </c>
      <c r="K75" s="14">
        <v>0.39442990888906299</v>
      </c>
      <c r="L75" s="14">
        <v>0.41098090227110801</v>
      </c>
      <c r="M75" s="14"/>
      <c r="N75" s="14">
        <v>0.20954263772651899</v>
      </c>
      <c r="O75" s="14">
        <v>0.36525439380401897</v>
      </c>
      <c r="P75" s="14">
        <v>0.45895454446136802</v>
      </c>
      <c r="Q75" s="14">
        <v>0.32060113782405503</v>
      </c>
      <c r="R75" s="14">
        <v>0.30405459272412499</v>
      </c>
      <c r="S75" s="14"/>
      <c r="T75" s="14">
        <v>0.30384322490444599</v>
      </c>
      <c r="U75" s="14">
        <v>0.33572738266435598</v>
      </c>
      <c r="V75" s="14"/>
      <c r="W75" s="14">
        <v>0.41478612744139498</v>
      </c>
      <c r="X75" s="14">
        <v>0.30241125999496499</v>
      </c>
      <c r="Y75" s="14"/>
      <c r="Z75" s="14">
        <v>0.263802231617564</v>
      </c>
      <c r="AA75" s="14">
        <v>0.361685196112428</v>
      </c>
    </row>
    <row r="76" spans="2:27" x14ac:dyDescent="0.3">
      <c r="B76" t="s">
        <v>52</v>
      </c>
      <c r="C76" s="14">
        <v>0.20334366834239001</v>
      </c>
      <c r="D76" s="14">
        <v>0.16008872086053499</v>
      </c>
      <c r="E76" s="14">
        <v>0.24634371306015701</v>
      </c>
      <c r="F76" s="14"/>
      <c r="G76" s="14">
        <v>0.22817146644938399</v>
      </c>
      <c r="H76" s="14">
        <v>0.17575436526212199</v>
      </c>
      <c r="I76" s="14">
        <v>0.26046718731421897</v>
      </c>
      <c r="J76" s="14">
        <v>0.22533658892432801</v>
      </c>
      <c r="K76" s="14">
        <v>0.19987468044356499</v>
      </c>
      <c r="L76" s="14">
        <v>0.14736462957601501</v>
      </c>
      <c r="M76" s="14"/>
      <c r="N76" s="14">
        <v>0.155075717831235</v>
      </c>
      <c r="O76" s="14">
        <v>0.122518160490446</v>
      </c>
      <c r="P76" s="14">
        <v>0.15223056310768099</v>
      </c>
      <c r="Q76" s="14">
        <v>0.149401052661742</v>
      </c>
      <c r="R76" s="14">
        <v>0.185868422572461</v>
      </c>
      <c r="S76" s="14"/>
      <c r="T76" s="14">
        <v>0.20935607096228501</v>
      </c>
      <c r="U76" s="14">
        <v>0.19956128400011799</v>
      </c>
      <c r="V76" s="14"/>
      <c r="W76" s="14">
        <v>0.166661970676896</v>
      </c>
      <c r="X76" s="14">
        <v>0.211775745046233</v>
      </c>
      <c r="Y76" s="14"/>
      <c r="Z76" s="14">
        <v>0.15805297387942099</v>
      </c>
      <c r="AA76" s="14">
        <v>0.23241950562306801</v>
      </c>
    </row>
    <row r="77" spans="2:27" x14ac:dyDescent="0.3">
      <c r="C77" s="14"/>
      <c r="D77" s="14"/>
      <c r="E77" s="14"/>
      <c r="F77" s="14"/>
      <c r="G77" s="14"/>
      <c r="H77" s="14"/>
      <c r="I77" s="14"/>
      <c r="J77" s="14"/>
      <c r="K77" s="14"/>
      <c r="L77" s="14"/>
      <c r="M77" s="14"/>
      <c r="N77" s="14"/>
      <c r="O77" s="14"/>
      <c r="P77" s="14"/>
      <c r="Q77" s="14"/>
      <c r="R77" s="14"/>
      <c r="S77" s="14"/>
      <c r="T77" s="14"/>
      <c r="U77" s="14"/>
      <c r="V77" s="14"/>
      <c r="W77" s="14"/>
      <c r="X77" s="14"/>
      <c r="Y77" s="14"/>
      <c r="Z77" s="14"/>
      <c r="AA77" s="14"/>
    </row>
    <row r="78" spans="2:27" x14ac:dyDescent="0.3">
      <c r="B78" s="6" t="s">
        <v>68</v>
      </c>
      <c r="C78" s="14"/>
      <c r="D78" s="14"/>
      <c r="E78" s="14"/>
      <c r="F78" s="14"/>
      <c r="G78" s="14"/>
      <c r="H78" s="14"/>
      <c r="I78" s="14"/>
      <c r="J78" s="14"/>
      <c r="K78" s="14"/>
      <c r="L78" s="14"/>
      <c r="M78" s="14"/>
      <c r="N78" s="14"/>
      <c r="O78" s="14"/>
      <c r="P78" s="14"/>
      <c r="Q78" s="14"/>
      <c r="R78" s="14"/>
      <c r="S78" s="14"/>
      <c r="T78" s="14"/>
      <c r="U78" s="14"/>
      <c r="V78" s="14"/>
      <c r="W78" s="14"/>
      <c r="X78" s="14"/>
      <c r="Y78" s="14"/>
      <c r="Z78" s="14"/>
      <c r="AA78" s="14"/>
    </row>
    <row r="79" spans="2:27" x14ac:dyDescent="0.3">
      <c r="B79" s="24" t="s">
        <v>59</v>
      </c>
      <c r="C79" s="14"/>
      <c r="D79" s="14"/>
      <c r="E79" s="14"/>
      <c r="F79" s="14"/>
      <c r="G79" s="14"/>
      <c r="H79" s="14"/>
      <c r="I79" s="14"/>
      <c r="J79" s="14"/>
      <c r="K79" s="14"/>
      <c r="L79" s="14"/>
      <c r="M79" s="14"/>
      <c r="N79" s="14"/>
      <c r="O79" s="14"/>
      <c r="P79" s="14"/>
      <c r="Q79" s="14"/>
      <c r="R79" s="14"/>
      <c r="S79" s="14"/>
      <c r="T79" s="14"/>
      <c r="U79" s="14"/>
      <c r="V79" s="14"/>
      <c r="W79" s="14"/>
      <c r="X79" s="14"/>
      <c r="Y79" s="14"/>
      <c r="Z79" s="14"/>
      <c r="AA79" s="14"/>
    </row>
    <row r="80" spans="2:27" x14ac:dyDescent="0.3">
      <c r="B80" t="s">
        <v>69</v>
      </c>
      <c r="C80" s="14">
        <v>0.57998518672406796</v>
      </c>
      <c r="D80" s="14">
        <v>0.60347350538795697</v>
      </c>
      <c r="E80" s="14">
        <v>0.55544304594112803</v>
      </c>
      <c r="F80" s="14"/>
      <c r="G80" s="14">
        <v>0.537041155905571</v>
      </c>
      <c r="H80" s="14">
        <v>0.48850557976800602</v>
      </c>
      <c r="I80" s="14">
        <v>0.53243497380108595</v>
      </c>
      <c r="J80" s="14">
        <v>0.61374552739834398</v>
      </c>
      <c r="K80" s="14">
        <v>0.65426619433523403</v>
      </c>
      <c r="L80" s="14">
        <v>0.64426878322449399</v>
      </c>
      <c r="M80" s="14"/>
      <c r="N80" s="14">
        <v>0.44782045296434198</v>
      </c>
      <c r="O80" s="14">
        <v>0.59711505919289398</v>
      </c>
      <c r="P80" s="14">
        <v>0.72043260599779202</v>
      </c>
      <c r="Q80" s="14">
        <v>0.63285345549009497</v>
      </c>
      <c r="R80" s="14">
        <v>0.59184801043497004</v>
      </c>
      <c r="S80" s="14"/>
      <c r="T80" s="14">
        <v>0.54199526422287803</v>
      </c>
      <c r="U80" s="14">
        <v>0.60388453231299999</v>
      </c>
      <c r="V80" s="14"/>
      <c r="W80" s="14">
        <v>0.650922506473817</v>
      </c>
      <c r="X80" s="14">
        <v>0.56367871893870403</v>
      </c>
      <c r="Y80" s="14"/>
      <c r="Z80" s="14">
        <v>0.531682540650391</v>
      </c>
      <c r="AA80" s="14">
        <v>0.61099464449718099</v>
      </c>
    </row>
    <row r="81" spans="2:27" x14ac:dyDescent="0.3">
      <c r="B81" t="s">
        <v>70</v>
      </c>
      <c r="C81" s="14">
        <v>0.22409168242682101</v>
      </c>
      <c r="D81" s="14">
        <v>0.24189982503930799</v>
      </c>
      <c r="E81" s="14">
        <v>0.20757384389874001</v>
      </c>
      <c r="F81" s="14"/>
      <c r="G81" s="14">
        <v>0.25017170242459003</v>
      </c>
      <c r="H81" s="14">
        <v>0.35476123981452101</v>
      </c>
      <c r="I81" s="14">
        <v>0.26362747033546802</v>
      </c>
      <c r="J81" s="14">
        <v>0.15098277031146001</v>
      </c>
      <c r="K81" s="14">
        <v>0.15892402346578999</v>
      </c>
      <c r="L81" s="14">
        <v>0.171463033707172</v>
      </c>
      <c r="M81" s="14"/>
      <c r="N81" s="14">
        <v>0.437591425698658</v>
      </c>
      <c r="O81" s="14">
        <v>0.21927890860417501</v>
      </c>
      <c r="P81" s="14">
        <v>9.1309533435427706E-2</v>
      </c>
      <c r="Q81" s="14">
        <v>0.20710968714616901</v>
      </c>
      <c r="R81" s="14">
        <v>0.22087660338576701</v>
      </c>
      <c r="S81" s="14"/>
      <c r="T81" s="14">
        <v>0.26683520012656398</v>
      </c>
      <c r="U81" s="14">
        <v>0.19720186444520199</v>
      </c>
      <c r="V81" s="14"/>
      <c r="W81" s="14">
        <v>0.15321132965933701</v>
      </c>
      <c r="X81" s="14">
        <v>0.240385055126772</v>
      </c>
      <c r="Y81" s="14"/>
      <c r="Z81" s="14">
        <v>0.30427129745848802</v>
      </c>
      <c r="AA81" s="14">
        <v>0.172617765598404</v>
      </c>
    </row>
    <row r="82" spans="2:27" x14ac:dyDescent="0.3">
      <c r="B82" t="s">
        <v>71</v>
      </c>
      <c r="C82" s="14">
        <v>8.7894522285299495E-2</v>
      </c>
      <c r="D82" s="14">
        <v>7.9070211367810506E-2</v>
      </c>
      <c r="E82" s="14">
        <v>9.6845558352591704E-2</v>
      </c>
      <c r="F82" s="14"/>
      <c r="G82" s="14">
        <v>0.12488626103339499</v>
      </c>
      <c r="H82" s="14">
        <v>6.5406991367143702E-2</v>
      </c>
      <c r="I82" s="14">
        <v>0.10256656661675299</v>
      </c>
      <c r="J82" s="14">
        <v>8.7299740872197606E-2</v>
      </c>
      <c r="K82" s="14">
        <v>5.6880707686087398E-2</v>
      </c>
      <c r="L82" s="14">
        <v>9.09364496538453E-2</v>
      </c>
      <c r="M82" s="14"/>
      <c r="N82" s="14">
        <v>6.7533552565765195E-2</v>
      </c>
      <c r="O82" s="14">
        <v>0.109913087530259</v>
      </c>
      <c r="P82" s="14">
        <v>0.113042274964368</v>
      </c>
      <c r="Q82" s="14">
        <v>0.101252891659513</v>
      </c>
      <c r="R82" s="14">
        <v>9.0775577355394196E-2</v>
      </c>
      <c r="S82" s="14"/>
      <c r="T82" s="14">
        <v>8.33193588634146E-2</v>
      </c>
      <c r="U82" s="14">
        <v>9.0772743785805104E-2</v>
      </c>
      <c r="V82" s="14"/>
      <c r="W82" s="14">
        <v>8.0084219352516001E-2</v>
      </c>
      <c r="X82" s="14">
        <v>8.9689888301617393E-2</v>
      </c>
      <c r="Y82" s="14"/>
      <c r="Z82" s="14">
        <v>8.3871606524294304E-2</v>
      </c>
      <c r="AA82" s="14">
        <v>9.0477164160144202E-2</v>
      </c>
    </row>
    <row r="83" spans="2:27" x14ac:dyDescent="0.3">
      <c r="B83" t="s">
        <v>52</v>
      </c>
      <c r="C83" s="14">
        <v>0.108028608563811</v>
      </c>
      <c r="D83" s="14">
        <v>7.5556458204924501E-2</v>
      </c>
      <c r="E83" s="14">
        <v>0.14013755180754001</v>
      </c>
      <c r="F83" s="14"/>
      <c r="G83" s="14">
        <v>8.7900880636444301E-2</v>
      </c>
      <c r="H83" s="14">
        <v>9.1326189050329604E-2</v>
      </c>
      <c r="I83" s="14">
        <v>0.10137098924669299</v>
      </c>
      <c r="J83" s="14">
        <v>0.14797196141799801</v>
      </c>
      <c r="K83" s="14">
        <v>0.12992907451288899</v>
      </c>
      <c r="L83" s="14">
        <v>9.3331733414488305E-2</v>
      </c>
      <c r="M83" s="14"/>
      <c r="N83" s="14">
        <v>4.7054568771234498E-2</v>
      </c>
      <c r="O83" s="14">
        <v>7.3692944672671901E-2</v>
      </c>
      <c r="P83" s="14">
        <v>7.5215585602412094E-2</v>
      </c>
      <c r="Q83" s="14">
        <v>5.8783965704223E-2</v>
      </c>
      <c r="R83" s="14">
        <v>9.6499808823869396E-2</v>
      </c>
      <c r="S83" s="14"/>
      <c r="T83" s="14">
        <v>0.107850176787143</v>
      </c>
      <c r="U83" s="14">
        <v>0.108140859455992</v>
      </c>
      <c r="V83" s="14"/>
      <c r="W83" s="14">
        <v>0.11578194451433001</v>
      </c>
      <c r="X83" s="14">
        <v>0.106246337632907</v>
      </c>
      <c r="Y83" s="14"/>
      <c r="Z83" s="14">
        <v>8.0174555366826605E-2</v>
      </c>
      <c r="AA83" s="14">
        <v>0.125910425744271</v>
      </c>
    </row>
    <row r="84" spans="2:27" x14ac:dyDescent="0.3">
      <c r="C84" s="14"/>
      <c r="D84" s="14"/>
      <c r="E84" s="14"/>
      <c r="F84" s="14"/>
      <c r="G84" s="14"/>
      <c r="H84" s="14"/>
      <c r="I84" s="14"/>
      <c r="J84" s="14"/>
      <c r="K84" s="14"/>
      <c r="L84" s="14"/>
      <c r="M84" s="14"/>
      <c r="N84" s="14"/>
      <c r="O84" s="14"/>
      <c r="P84" s="14"/>
      <c r="Q84" s="14"/>
      <c r="R84" s="14"/>
      <c r="S84" s="14"/>
      <c r="T84" s="14"/>
      <c r="U84" s="14"/>
      <c r="V84" s="14"/>
      <c r="W84" s="14"/>
      <c r="X84" s="14"/>
      <c r="Y84" s="14"/>
      <c r="Z84" s="14"/>
      <c r="AA84" s="14"/>
    </row>
    <row r="85" spans="2:27" x14ac:dyDescent="0.3">
      <c r="B85" s="6" t="s">
        <v>68</v>
      </c>
      <c r="C85" s="14"/>
      <c r="D85" s="14"/>
      <c r="E85" s="14"/>
      <c r="F85" s="14"/>
      <c r="G85" s="14"/>
      <c r="H85" s="14"/>
      <c r="I85" s="14"/>
      <c r="J85" s="14"/>
      <c r="K85" s="14"/>
      <c r="L85" s="14"/>
      <c r="M85" s="14"/>
      <c r="N85" s="14"/>
      <c r="O85" s="14"/>
      <c r="P85" s="14"/>
      <c r="Q85" s="14"/>
      <c r="R85" s="14"/>
      <c r="S85" s="14"/>
      <c r="T85" s="14"/>
      <c r="U85" s="14"/>
      <c r="V85" s="14"/>
      <c r="W85" s="14"/>
      <c r="X85" s="14"/>
      <c r="Y85" s="14"/>
      <c r="Z85" s="14"/>
      <c r="AA85" s="14"/>
    </row>
    <row r="86" spans="2:27" x14ac:dyDescent="0.3">
      <c r="B86" s="24" t="s">
        <v>59</v>
      </c>
      <c r="C86" s="14"/>
      <c r="D86" s="14"/>
      <c r="E86" s="14"/>
      <c r="F86" s="14"/>
      <c r="G86" s="14"/>
      <c r="H86" s="14"/>
      <c r="I86" s="14"/>
      <c r="J86" s="14"/>
      <c r="K86" s="14"/>
      <c r="L86" s="14"/>
      <c r="M86" s="14"/>
      <c r="N86" s="14"/>
      <c r="O86" s="14"/>
      <c r="P86" s="14"/>
      <c r="Q86" s="14"/>
      <c r="R86" s="14"/>
      <c r="S86" s="14"/>
      <c r="T86" s="14"/>
      <c r="U86" s="14"/>
      <c r="V86" s="14"/>
      <c r="W86" s="14"/>
      <c r="X86" s="14"/>
      <c r="Y86" s="14"/>
      <c r="Z86" s="14"/>
      <c r="AA86" s="14"/>
    </row>
    <row r="87" spans="2:27" x14ac:dyDescent="0.3">
      <c r="B87" t="s">
        <v>72</v>
      </c>
      <c r="C87" s="14">
        <v>0.208912388272574</v>
      </c>
      <c r="D87" s="14">
        <v>0.21954211488372799</v>
      </c>
      <c r="E87" s="14">
        <v>0.19833547776677601</v>
      </c>
      <c r="F87" s="14"/>
      <c r="G87" s="14">
        <v>0.21725379816998699</v>
      </c>
      <c r="H87" s="14">
        <v>0.195877431186289</v>
      </c>
      <c r="I87" s="14">
        <v>0.20484666156126499</v>
      </c>
      <c r="J87" s="14">
        <v>0.226824819824894</v>
      </c>
      <c r="K87" s="14">
        <v>0.24619853227611099</v>
      </c>
      <c r="L87" s="14">
        <v>0.17773320813313401</v>
      </c>
      <c r="M87" s="14"/>
      <c r="N87" s="14">
        <v>0.15011429063587001</v>
      </c>
      <c r="O87" s="14">
        <v>0.23085229034979801</v>
      </c>
      <c r="P87" s="14">
        <v>0.280845165011955</v>
      </c>
      <c r="Q87" s="14">
        <v>0.21133346419146001</v>
      </c>
      <c r="R87" s="14">
        <v>0.214128010347477</v>
      </c>
      <c r="S87" s="14"/>
      <c r="T87" s="14">
        <v>0.21456293324898601</v>
      </c>
      <c r="U87" s="14">
        <v>0.20535764748170199</v>
      </c>
      <c r="V87" s="14"/>
      <c r="W87" s="14">
        <v>0.238657838772145</v>
      </c>
      <c r="X87" s="14">
        <v>0.202074757078676</v>
      </c>
      <c r="Y87" s="14"/>
      <c r="Z87" s="14">
        <v>0.21321680584439101</v>
      </c>
      <c r="AA87" s="14">
        <v>0.20614902713646799</v>
      </c>
    </row>
    <row r="88" spans="2:27" x14ac:dyDescent="0.3">
      <c r="B88" t="s">
        <v>73</v>
      </c>
      <c r="C88" s="14">
        <v>0.38220334318374299</v>
      </c>
      <c r="D88" s="14">
        <v>0.380509050878588</v>
      </c>
      <c r="E88" s="14">
        <v>0.38248464074634902</v>
      </c>
      <c r="F88" s="14"/>
      <c r="G88" s="14">
        <v>0.46827418813769001</v>
      </c>
      <c r="H88" s="14">
        <v>0.45655867125586302</v>
      </c>
      <c r="I88" s="14">
        <v>0.39003962116034302</v>
      </c>
      <c r="J88" s="14">
        <v>0.344168748724763</v>
      </c>
      <c r="K88" s="14">
        <v>0.32381744746567998</v>
      </c>
      <c r="L88" s="14">
        <v>0.32820992407254601</v>
      </c>
      <c r="M88" s="14"/>
      <c r="N88" s="14">
        <v>0.39532504906006999</v>
      </c>
      <c r="O88" s="14">
        <v>0.35840818806848601</v>
      </c>
      <c r="P88" s="14">
        <v>0.404093099422971</v>
      </c>
      <c r="Q88" s="14">
        <v>0.378395113723002</v>
      </c>
      <c r="R88" s="14">
        <v>0.43649534823186398</v>
      </c>
      <c r="S88" s="14"/>
      <c r="T88" s="14">
        <v>0.40117956072264999</v>
      </c>
      <c r="U88" s="14">
        <v>0.37026546200172999</v>
      </c>
      <c r="V88" s="14"/>
      <c r="W88" s="14">
        <v>0.319751903126759</v>
      </c>
      <c r="X88" s="14">
        <v>0.39655914911257301</v>
      </c>
      <c r="Y88" s="14"/>
      <c r="Z88" s="14">
        <v>0.373967386472698</v>
      </c>
      <c r="AA88" s="14">
        <v>0.38749068399448799</v>
      </c>
    </row>
    <row r="89" spans="2:27" x14ac:dyDescent="0.3">
      <c r="B89" t="s">
        <v>74</v>
      </c>
      <c r="C89" s="14">
        <v>0.33144792821855601</v>
      </c>
      <c r="D89" s="14">
        <v>0.33830742078279902</v>
      </c>
      <c r="E89" s="14">
        <v>0.32602943436044202</v>
      </c>
      <c r="F89" s="14"/>
      <c r="G89" s="14">
        <v>0.25150082608098301</v>
      </c>
      <c r="H89" s="14">
        <v>0.26318545959946699</v>
      </c>
      <c r="I89" s="14">
        <v>0.30083172866840002</v>
      </c>
      <c r="J89" s="14">
        <v>0.355354911457333</v>
      </c>
      <c r="K89" s="14">
        <v>0.35237682589234798</v>
      </c>
      <c r="L89" s="14">
        <v>0.43149261246060999</v>
      </c>
      <c r="M89" s="14"/>
      <c r="N89" s="14">
        <v>0.40013486798717102</v>
      </c>
      <c r="O89" s="14">
        <v>0.357631853758137</v>
      </c>
      <c r="P89" s="14">
        <v>0.283485922775434</v>
      </c>
      <c r="Q89" s="14">
        <v>0.35493320849802101</v>
      </c>
      <c r="R89" s="14">
        <v>0.27018947810527499</v>
      </c>
      <c r="S89" s="14"/>
      <c r="T89" s="14">
        <v>0.30848709409108899</v>
      </c>
      <c r="U89" s="14">
        <v>0.34589251967054702</v>
      </c>
      <c r="V89" s="14"/>
      <c r="W89" s="14">
        <v>0.38194239023284199</v>
      </c>
      <c r="X89" s="14">
        <v>0.31984069071536397</v>
      </c>
      <c r="Y89" s="14"/>
      <c r="Z89" s="14">
        <v>0.34421856155997299</v>
      </c>
      <c r="AA89" s="14">
        <v>0.32324940396519503</v>
      </c>
    </row>
    <row r="90" spans="2:27" x14ac:dyDescent="0.3">
      <c r="B90" t="s">
        <v>52</v>
      </c>
      <c r="C90" s="14">
        <v>7.7436340325126696E-2</v>
      </c>
      <c r="D90" s="14">
        <v>6.1641413454885101E-2</v>
      </c>
      <c r="E90" s="14">
        <v>9.3150447126432903E-2</v>
      </c>
      <c r="F90" s="14"/>
      <c r="G90" s="14">
        <v>6.2971187611340199E-2</v>
      </c>
      <c r="H90" s="14">
        <v>8.4378437958380501E-2</v>
      </c>
      <c r="I90" s="14">
        <v>0.10428198860999099</v>
      </c>
      <c r="J90" s="14">
        <v>7.3651519993010298E-2</v>
      </c>
      <c r="K90" s="14">
        <v>7.7607194365862303E-2</v>
      </c>
      <c r="L90" s="14">
        <v>6.2564255333709407E-2</v>
      </c>
      <c r="M90" s="14"/>
      <c r="N90" s="14">
        <v>5.4425792316889501E-2</v>
      </c>
      <c r="O90" s="14">
        <v>5.3107667823579001E-2</v>
      </c>
      <c r="P90" s="14">
        <v>3.1575812789640501E-2</v>
      </c>
      <c r="Q90" s="14">
        <v>5.5338213587516998E-2</v>
      </c>
      <c r="R90" s="14">
        <v>7.9187163315383599E-2</v>
      </c>
      <c r="S90" s="14"/>
      <c r="T90" s="14">
        <v>7.5770411937275697E-2</v>
      </c>
      <c r="U90" s="14">
        <v>7.8484370846021098E-2</v>
      </c>
      <c r="V90" s="14"/>
      <c r="W90" s="14">
        <v>5.9647867868253601E-2</v>
      </c>
      <c r="X90" s="14">
        <v>8.1525403093386503E-2</v>
      </c>
      <c r="Y90" s="14"/>
      <c r="Z90" s="14">
        <v>6.8597246122937994E-2</v>
      </c>
      <c r="AA90" s="14">
        <v>8.31108849038492E-2</v>
      </c>
    </row>
    <row r="91" spans="2:27" x14ac:dyDescent="0.3">
      <c r="C91" s="14"/>
      <c r="D91" s="14"/>
      <c r="E91" s="14"/>
      <c r="F91" s="14"/>
      <c r="G91" s="14"/>
      <c r="H91" s="14"/>
      <c r="I91" s="14"/>
      <c r="J91" s="14"/>
      <c r="K91" s="14"/>
      <c r="L91" s="14"/>
      <c r="M91" s="14"/>
      <c r="N91" s="14"/>
      <c r="O91" s="14"/>
      <c r="P91" s="14"/>
      <c r="Q91" s="14"/>
      <c r="R91" s="14"/>
      <c r="S91" s="14"/>
      <c r="T91" s="14"/>
      <c r="U91" s="14"/>
      <c r="V91" s="14"/>
      <c r="W91" s="14"/>
      <c r="X91" s="14"/>
      <c r="Y91" s="14"/>
      <c r="Z91" s="14"/>
      <c r="AA91" s="14"/>
    </row>
    <row r="92" spans="2:27" x14ac:dyDescent="0.3">
      <c r="B92" s="6" t="s">
        <v>84</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row>
    <row r="93" spans="2:27" x14ac:dyDescent="0.3">
      <c r="B93" s="24" t="s">
        <v>59</v>
      </c>
      <c r="C93" s="14"/>
      <c r="D93" s="14"/>
      <c r="E93" s="14"/>
      <c r="F93" s="14"/>
      <c r="G93" s="14"/>
      <c r="H93" s="14"/>
      <c r="I93" s="14"/>
      <c r="J93" s="14"/>
      <c r="K93" s="14"/>
      <c r="L93" s="14"/>
      <c r="M93" s="14"/>
      <c r="N93" s="14"/>
      <c r="O93" s="14"/>
      <c r="P93" s="14"/>
      <c r="Q93" s="14"/>
      <c r="R93" s="14"/>
      <c r="S93" s="14"/>
      <c r="T93" s="14"/>
      <c r="U93" s="14"/>
      <c r="V93" s="14"/>
      <c r="W93" s="14"/>
      <c r="X93" s="14"/>
      <c r="Y93" s="14"/>
      <c r="Z93" s="14"/>
      <c r="AA93" s="14"/>
    </row>
    <row r="94" spans="2:27" x14ac:dyDescent="0.3">
      <c r="B94" t="s">
        <v>75</v>
      </c>
      <c r="C94" s="14">
        <v>0.65348359182761495</v>
      </c>
      <c r="D94" s="14">
        <v>0.63686982113528701</v>
      </c>
      <c r="E94" s="14">
        <v>0.66836426605410304</v>
      </c>
      <c r="F94" s="14"/>
      <c r="G94" s="14">
        <v>0.66167932904225202</v>
      </c>
      <c r="H94" s="14">
        <v>0.60577694156564399</v>
      </c>
      <c r="I94" s="14">
        <v>0.65243842890848003</v>
      </c>
      <c r="J94" s="14">
        <v>0.66036163336567</v>
      </c>
      <c r="K94" s="14">
        <v>0.652365966651827</v>
      </c>
      <c r="L94" s="14">
        <v>0.68280672845621304</v>
      </c>
      <c r="M94" s="14"/>
      <c r="N94" s="14">
        <v>0.657833367921968</v>
      </c>
      <c r="O94" s="14">
        <v>0.64069087263571201</v>
      </c>
      <c r="P94" s="14">
        <v>0.60560460872863897</v>
      </c>
      <c r="Q94" s="14">
        <v>0.71952385888986103</v>
      </c>
      <c r="R94" s="14">
        <v>0.77274417593019795</v>
      </c>
      <c r="S94" s="14"/>
      <c r="T94" s="14">
        <v>0.62457212785647498</v>
      </c>
      <c r="U94" s="14">
        <v>0.67167170655479203</v>
      </c>
      <c r="V94" s="14"/>
      <c r="W94" s="14">
        <v>0.68325150032805404</v>
      </c>
      <c r="X94" s="14">
        <v>0.64664079817946896</v>
      </c>
      <c r="Y94" s="14"/>
      <c r="Z94" s="14">
        <v>0.65626816691159495</v>
      </c>
      <c r="AA94" s="14">
        <v>0.65169594310644496</v>
      </c>
    </row>
    <row r="95" spans="2:27" x14ac:dyDescent="0.3">
      <c r="B95" t="s">
        <v>76</v>
      </c>
      <c r="C95" s="14">
        <v>0.37757935510425</v>
      </c>
      <c r="D95" s="14">
        <v>0.36397122425822298</v>
      </c>
      <c r="E95" s="14">
        <v>0.390499090149797</v>
      </c>
      <c r="F95" s="14"/>
      <c r="G95" s="14">
        <v>0.52231874786314103</v>
      </c>
      <c r="H95" s="14">
        <v>0.37985222135795699</v>
      </c>
      <c r="I95" s="14">
        <v>0.42050231745509897</v>
      </c>
      <c r="J95" s="14">
        <v>0.41108139487880402</v>
      </c>
      <c r="K95" s="14">
        <v>0.27473396084096002</v>
      </c>
      <c r="L95" s="14">
        <v>0.286501814121573</v>
      </c>
      <c r="M95" s="14"/>
      <c r="N95" s="14">
        <v>0.41804548005217901</v>
      </c>
      <c r="O95" s="14">
        <v>0.39597204595706997</v>
      </c>
      <c r="P95" s="14">
        <v>0.3737847907613</v>
      </c>
      <c r="Q95" s="14">
        <v>0.373902563408958</v>
      </c>
      <c r="R95" s="14">
        <v>0.430209872492962</v>
      </c>
      <c r="S95" s="14"/>
      <c r="T95" s="14">
        <v>0.38965110736942898</v>
      </c>
      <c r="U95" s="14">
        <v>0.36998505218772099</v>
      </c>
      <c r="V95" s="14"/>
      <c r="W95" s="14">
        <v>0.31113933106188002</v>
      </c>
      <c r="X95" s="14">
        <v>0.39285202279916298</v>
      </c>
      <c r="Y95" s="14"/>
      <c r="Z95" s="14">
        <v>0.37725611195303999</v>
      </c>
      <c r="AA95" s="14">
        <v>0.37778687157928098</v>
      </c>
    </row>
    <row r="96" spans="2:27" x14ac:dyDescent="0.3">
      <c r="B96" t="s">
        <v>77</v>
      </c>
      <c r="C96" s="14">
        <v>0.30847152901889102</v>
      </c>
      <c r="D96" s="14">
        <v>0.32783222571220599</v>
      </c>
      <c r="E96" s="14">
        <v>0.28996230739175</v>
      </c>
      <c r="F96" s="14"/>
      <c r="G96" s="14">
        <v>0.23306659075195099</v>
      </c>
      <c r="H96" s="14">
        <v>0.28164188083825697</v>
      </c>
      <c r="I96" s="14">
        <v>0.30509988685696499</v>
      </c>
      <c r="J96" s="14">
        <v>0.32315348621731199</v>
      </c>
      <c r="K96" s="14">
        <v>0.36130270805475501</v>
      </c>
      <c r="L96" s="14">
        <v>0.335794843995808</v>
      </c>
      <c r="M96" s="14"/>
      <c r="N96" s="14">
        <v>0.34913729271131799</v>
      </c>
      <c r="O96" s="14">
        <v>0.29765587926834902</v>
      </c>
      <c r="P96" s="14">
        <v>0.27168754337752199</v>
      </c>
      <c r="Q96" s="14">
        <v>0.32307426668492401</v>
      </c>
      <c r="R96" s="14">
        <v>0.229395079434104</v>
      </c>
      <c r="S96" s="14"/>
      <c r="T96" s="14">
        <v>0.304943826062334</v>
      </c>
      <c r="U96" s="14">
        <v>0.31069079630197699</v>
      </c>
      <c r="V96" s="14"/>
      <c r="W96" s="14">
        <v>0.33142727947191503</v>
      </c>
      <c r="X96" s="14">
        <v>0.30319465632942899</v>
      </c>
      <c r="Y96" s="14"/>
      <c r="Z96" s="14">
        <v>0.32356625864088301</v>
      </c>
      <c r="AA96" s="14">
        <v>0.298780975418665</v>
      </c>
    </row>
    <row r="97" spans="2:27" x14ac:dyDescent="0.3">
      <c r="B97" t="s">
        <v>78</v>
      </c>
      <c r="C97" s="14">
        <v>0.172343903755099</v>
      </c>
      <c r="D97" s="14">
        <v>0.21054399754099001</v>
      </c>
      <c r="E97" s="14">
        <v>0.135724172844221</v>
      </c>
      <c r="F97" s="14"/>
      <c r="G97" s="14">
        <v>0.132051779125367</v>
      </c>
      <c r="H97" s="14">
        <v>0.125127379756093</v>
      </c>
      <c r="I97" s="14">
        <v>0.122898848768782</v>
      </c>
      <c r="J97" s="14">
        <v>0.13398542426060001</v>
      </c>
      <c r="K97" s="14">
        <v>0.22146125790704799</v>
      </c>
      <c r="L97" s="14">
        <v>0.27575875731577398</v>
      </c>
      <c r="M97" s="14"/>
      <c r="N97" s="14">
        <v>0.148587262608355</v>
      </c>
      <c r="O97" s="14">
        <v>0.20263039512023001</v>
      </c>
      <c r="P97" s="14">
        <v>0.25054979293290502</v>
      </c>
      <c r="Q97" s="14">
        <v>0.181115578597665</v>
      </c>
      <c r="R97" s="14">
        <v>4.5704448770497397E-2</v>
      </c>
      <c r="S97" s="14"/>
      <c r="T97" s="14">
        <v>0.145314311214365</v>
      </c>
      <c r="U97" s="14">
        <v>0.18934813884504401</v>
      </c>
      <c r="V97" s="14"/>
      <c r="W97" s="14">
        <v>0.217879019132004</v>
      </c>
      <c r="X97" s="14">
        <v>0.16187667868068401</v>
      </c>
      <c r="Y97" s="14"/>
      <c r="Z97" s="14">
        <v>0.18326758834337201</v>
      </c>
      <c r="AA97" s="14">
        <v>0.16533108844369401</v>
      </c>
    </row>
    <row r="98" spans="2:27" x14ac:dyDescent="0.3">
      <c r="B98" t="s">
        <v>79</v>
      </c>
      <c r="C98" s="14">
        <v>0.17066908822676199</v>
      </c>
      <c r="D98" s="14">
        <v>0.174123769519928</v>
      </c>
      <c r="E98" s="14">
        <v>0.166720504081179</v>
      </c>
      <c r="F98" s="14"/>
      <c r="G98" s="14">
        <v>0.10751127478382801</v>
      </c>
      <c r="H98" s="14">
        <v>0.16019375582188999</v>
      </c>
      <c r="I98" s="14">
        <v>0.115686622049112</v>
      </c>
      <c r="J98" s="14">
        <v>0.162367972095978</v>
      </c>
      <c r="K98" s="14">
        <v>0.23017034112159601</v>
      </c>
      <c r="L98" s="14">
        <v>0.23262710016285901</v>
      </c>
      <c r="M98" s="14"/>
      <c r="N98" s="14">
        <v>9.5429660564993093E-2</v>
      </c>
      <c r="O98" s="14">
        <v>0.217997052492823</v>
      </c>
      <c r="P98" s="14">
        <v>0.232400506547595</v>
      </c>
      <c r="Q98" s="14">
        <v>0.12476202019291401</v>
      </c>
      <c r="R98" s="14">
        <v>0.20612311877323999</v>
      </c>
      <c r="S98" s="14"/>
      <c r="T98" s="14">
        <v>0.14489051673674799</v>
      </c>
      <c r="U98" s="14">
        <v>0.186886309749379</v>
      </c>
      <c r="V98" s="14"/>
      <c r="W98" s="14">
        <v>0.218713188290106</v>
      </c>
      <c r="X98" s="14">
        <v>0.159625119090016</v>
      </c>
      <c r="Y98" s="14"/>
      <c r="Z98" s="14">
        <v>0.15089839172906799</v>
      </c>
      <c r="AA98" s="14">
        <v>0.18336153114707601</v>
      </c>
    </row>
    <row r="99" spans="2:27" x14ac:dyDescent="0.3">
      <c r="B99" t="s">
        <v>80</v>
      </c>
      <c r="C99" s="14">
        <v>9.2272310216520007E-2</v>
      </c>
      <c r="D99" s="14">
        <v>9.6779952567862801E-2</v>
      </c>
      <c r="E99" s="14">
        <v>8.8228173365710302E-2</v>
      </c>
      <c r="F99" s="14"/>
      <c r="G99" s="14">
        <v>0.144460175411738</v>
      </c>
      <c r="H99" s="14">
        <v>0.17282932364867501</v>
      </c>
      <c r="I99" s="14">
        <v>0.12354263985753799</v>
      </c>
      <c r="J99" s="14">
        <v>8.7279160468728204E-2</v>
      </c>
      <c r="K99" s="14">
        <v>2.4657301869965099E-2</v>
      </c>
      <c r="L99" s="14">
        <v>1.6159430466583701E-2</v>
      </c>
      <c r="M99" s="14"/>
      <c r="N99" s="14">
        <v>0.12765404128912899</v>
      </c>
      <c r="O99" s="14">
        <v>5.4436524944152499E-2</v>
      </c>
      <c r="P99" s="14">
        <v>0.10081125170069</v>
      </c>
      <c r="Q99" s="14">
        <v>7.2645125080585099E-2</v>
      </c>
      <c r="R99" s="14">
        <v>9.7867259963297898E-2</v>
      </c>
      <c r="S99" s="14"/>
      <c r="T99" s="14">
        <v>0.134534110087181</v>
      </c>
      <c r="U99" s="14">
        <v>6.5685539467315104E-2</v>
      </c>
      <c r="V99" s="14"/>
      <c r="W99" s="14">
        <v>3.4415200267227303E-2</v>
      </c>
      <c r="X99" s="14">
        <v>0.105572010612175</v>
      </c>
      <c r="Y99" s="14"/>
      <c r="Z99" s="14">
        <v>0.108813033358565</v>
      </c>
      <c r="AA99" s="14">
        <v>8.1653453952877098E-2</v>
      </c>
    </row>
    <row r="100" spans="2:27" x14ac:dyDescent="0.3">
      <c r="B100" t="s">
        <v>81</v>
      </c>
      <c r="C100" s="14">
        <v>3.5540223560002797E-2</v>
      </c>
      <c r="D100" s="14">
        <v>2.4066169156060899E-2</v>
      </c>
      <c r="E100" s="14">
        <v>4.6875803721884497E-2</v>
      </c>
      <c r="F100" s="14"/>
      <c r="G100" s="14">
        <v>3.57809035069835E-2</v>
      </c>
      <c r="H100" s="14">
        <v>5.0047379770045398E-2</v>
      </c>
      <c r="I100" s="14">
        <v>5.6016480423771602E-2</v>
      </c>
      <c r="J100" s="14">
        <v>3.5999480556718901E-2</v>
      </c>
      <c r="K100" s="14">
        <v>3.3142718517714297E-2</v>
      </c>
      <c r="L100" s="14">
        <v>8.2053064566658396E-3</v>
      </c>
      <c r="M100" s="14"/>
      <c r="N100" s="14">
        <v>2.4854602100088701E-2</v>
      </c>
      <c r="O100" s="14">
        <v>2.2687746304213101E-2</v>
      </c>
      <c r="P100" s="14">
        <v>1.3394164710802301E-2</v>
      </c>
      <c r="Q100" s="14">
        <v>1.04642621179196E-2</v>
      </c>
      <c r="R100" s="14">
        <v>2.0390660305745899E-2</v>
      </c>
      <c r="S100" s="14"/>
      <c r="T100" s="14">
        <v>4.4451886977989102E-2</v>
      </c>
      <c r="U100" s="14">
        <v>2.9933922999846999E-2</v>
      </c>
      <c r="V100" s="14"/>
      <c r="W100" s="14">
        <v>2.17180699121228E-2</v>
      </c>
      <c r="X100" s="14">
        <v>3.8717542691577497E-2</v>
      </c>
      <c r="Y100" s="14"/>
      <c r="Z100" s="14">
        <v>2.2969423903950001E-2</v>
      </c>
      <c r="AA100" s="14">
        <v>4.3610458066701198E-2</v>
      </c>
    </row>
    <row r="101" spans="2:27" x14ac:dyDescent="0.3">
      <c r="B101" t="s">
        <v>82</v>
      </c>
      <c r="C101" s="14">
        <v>3.1819589251313403E-2</v>
      </c>
      <c r="D101" s="14">
        <v>3.3928261565201401E-2</v>
      </c>
      <c r="E101" s="14">
        <v>2.9884054022649299E-2</v>
      </c>
      <c r="F101" s="14"/>
      <c r="G101" s="14">
        <v>5.9680988642747901E-2</v>
      </c>
      <c r="H101" s="14">
        <v>7.0098722006293704E-2</v>
      </c>
      <c r="I101" s="14">
        <v>4.5906626342413499E-2</v>
      </c>
      <c r="J101" s="14">
        <v>6.9126768707470799E-3</v>
      </c>
      <c r="K101" s="14">
        <v>1.2296280239779399E-2</v>
      </c>
      <c r="L101" s="14">
        <v>4.0424029124382999E-3</v>
      </c>
      <c r="M101" s="14"/>
      <c r="N101" s="14">
        <v>6.5982816581527895E-2</v>
      </c>
      <c r="O101" s="14">
        <v>2.4947526573718001E-2</v>
      </c>
      <c r="P101" s="14">
        <v>1.52865177778803E-2</v>
      </c>
      <c r="Q101" s="14">
        <v>3.29195137776628E-2</v>
      </c>
      <c r="R101" s="14">
        <v>1.3494476950939799E-2</v>
      </c>
      <c r="S101" s="14"/>
      <c r="T101" s="14">
        <v>5.06946221071264E-2</v>
      </c>
      <c r="U101" s="14">
        <v>1.9945363048051699E-2</v>
      </c>
      <c r="V101" s="14"/>
      <c r="W101" s="14">
        <v>1.19076855878007E-2</v>
      </c>
      <c r="X101" s="14">
        <v>3.6396768326866197E-2</v>
      </c>
      <c r="Y101" s="14"/>
      <c r="Z101" s="14">
        <v>3.5418334153706502E-2</v>
      </c>
      <c r="AA101" s="14">
        <v>2.9509257682381499E-2</v>
      </c>
    </row>
    <row r="102" spans="2:27" x14ac:dyDescent="0.3">
      <c r="B102" t="s">
        <v>83</v>
      </c>
      <c r="C102" s="14">
        <v>7.60038753647294E-3</v>
      </c>
      <c r="D102" s="14">
        <v>9.0677313488151008E-3</v>
      </c>
      <c r="E102" s="14">
        <v>6.1975238186835098E-3</v>
      </c>
      <c r="F102" s="14"/>
      <c r="G102" s="14">
        <v>0</v>
      </c>
      <c r="H102" s="14">
        <v>4.4207153754755504E-3</v>
      </c>
      <c r="I102" s="14">
        <v>6.5265816436249702E-3</v>
      </c>
      <c r="J102" s="14">
        <v>9.9183291549804903E-3</v>
      </c>
      <c r="K102" s="14">
        <v>1.3788478363826901E-2</v>
      </c>
      <c r="L102" s="14">
        <v>1.00787417809006E-2</v>
      </c>
      <c r="M102" s="14"/>
      <c r="N102" s="14">
        <v>2.0828850286418602E-3</v>
      </c>
      <c r="O102" s="14">
        <v>2.5077933796605698E-3</v>
      </c>
      <c r="P102" s="14">
        <v>5.9339656747413004E-3</v>
      </c>
      <c r="Q102" s="14">
        <v>8.7242411942659807E-3</v>
      </c>
      <c r="R102" s="14">
        <v>2.8689608655199501E-2</v>
      </c>
      <c r="S102" s="14"/>
      <c r="T102" s="14">
        <v>2.8057668291506799E-3</v>
      </c>
      <c r="U102" s="14">
        <v>1.0616668952907899E-2</v>
      </c>
      <c r="V102" s="14"/>
      <c r="W102" s="14">
        <v>1.09736023148066E-2</v>
      </c>
      <c r="X102" s="14">
        <v>6.8249816103671899E-3</v>
      </c>
      <c r="Y102" s="14"/>
      <c r="Z102" s="14">
        <v>1.50945083976213E-2</v>
      </c>
      <c r="AA102" s="14">
        <v>2.7892924251219199E-3</v>
      </c>
    </row>
    <row r="103" spans="2:27" x14ac:dyDescent="0.3">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row>
    <row r="104" spans="2:27" x14ac:dyDescent="0.3">
      <c r="B104" s="6" t="s">
        <v>90</v>
      </c>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row>
    <row r="105" spans="2:27" x14ac:dyDescent="0.3">
      <c r="B105" s="24" t="s">
        <v>59</v>
      </c>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row>
    <row r="106" spans="2:27" x14ac:dyDescent="0.3">
      <c r="B106" t="s">
        <v>47</v>
      </c>
      <c r="C106" s="14">
        <v>0.21856315157386</v>
      </c>
      <c r="D106" s="14">
        <v>0.230531418432074</v>
      </c>
      <c r="E106" s="14">
        <v>0.20691464538125301</v>
      </c>
      <c r="F106" s="14"/>
      <c r="G106" s="14">
        <v>0.21145849526726401</v>
      </c>
      <c r="H106" s="14">
        <v>0.275849968506094</v>
      </c>
      <c r="I106" s="14">
        <v>0.24301989639652599</v>
      </c>
      <c r="J106" s="14">
        <v>0.21299103842931</v>
      </c>
      <c r="K106" s="14">
        <v>0.18467608418099499</v>
      </c>
      <c r="L106" s="14">
        <v>0.18414401572934599</v>
      </c>
      <c r="M106" s="14"/>
      <c r="N106" s="14">
        <v>0.19465166908192</v>
      </c>
      <c r="O106" s="14">
        <v>0.21058340261074701</v>
      </c>
      <c r="P106" s="14">
        <v>0.28514329589549797</v>
      </c>
      <c r="Q106" s="14">
        <v>0.230700326930636</v>
      </c>
      <c r="R106" s="14">
        <v>0.21534144033416</v>
      </c>
      <c r="S106" s="14"/>
      <c r="T106" s="14">
        <v>0.26112111410391498</v>
      </c>
      <c r="U106" s="14">
        <v>0.191790065789474</v>
      </c>
      <c r="V106" s="14"/>
      <c r="W106" s="14">
        <v>0.20484320281871199</v>
      </c>
      <c r="X106" s="14">
        <v>0.22171697671388399</v>
      </c>
      <c r="Y106" s="14"/>
      <c r="Z106" s="14">
        <v>0.24537692933181801</v>
      </c>
      <c r="AA106" s="14">
        <v>0.20134917311283099</v>
      </c>
    </row>
    <row r="107" spans="2:27" x14ac:dyDescent="0.3">
      <c r="B107" t="s">
        <v>48</v>
      </c>
      <c r="C107" s="14">
        <v>0.48696534038354</v>
      </c>
      <c r="D107" s="14">
        <v>0.485940718201051</v>
      </c>
      <c r="E107" s="14">
        <v>0.48679881296122901</v>
      </c>
      <c r="F107" s="14"/>
      <c r="G107" s="14">
        <v>0.528464280069743</v>
      </c>
      <c r="H107" s="14">
        <v>0.46229181774378802</v>
      </c>
      <c r="I107" s="14">
        <v>0.46473871570912001</v>
      </c>
      <c r="J107" s="14">
        <v>0.49058037438063101</v>
      </c>
      <c r="K107" s="14">
        <v>0.47392658765689999</v>
      </c>
      <c r="L107" s="14">
        <v>0.50328441184644201</v>
      </c>
      <c r="M107" s="14"/>
      <c r="N107" s="14">
        <v>0.50668147524710805</v>
      </c>
      <c r="O107" s="14">
        <v>0.54252752986499597</v>
      </c>
      <c r="P107" s="14">
        <v>0.48711943102791799</v>
      </c>
      <c r="Q107" s="14">
        <v>0.45259287547398502</v>
      </c>
      <c r="R107" s="14">
        <v>0.44586534419868701</v>
      </c>
      <c r="S107" s="14"/>
      <c r="T107" s="14">
        <v>0.47233187804959498</v>
      </c>
      <c r="U107" s="14">
        <v>0.496171207372887</v>
      </c>
      <c r="V107" s="14"/>
      <c r="W107" s="14">
        <v>0.51130259172190995</v>
      </c>
      <c r="X107" s="14">
        <v>0.48137090001937799</v>
      </c>
      <c r="Y107" s="14"/>
      <c r="Z107" s="14">
        <v>0.46806835248088602</v>
      </c>
      <c r="AA107" s="14">
        <v>0.49909687759813798</v>
      </c>
    </row>
    <row r="108" spans="2:27" x14ac:dyDescent="0.3">
      <c r="B108" t="s">
        <v>49</v>
      </c>
      <c r="C108" s="14">
        <v>0.222336324125889</v>
      </c>
      <c r="D108" s="14">
        <v>0.21796276124740199</v>
      </c>
      <c r="E108" s="14">
        <v>0.227461145593431</v>
      </c>
      <c r="F108" s="14"/>
      <c r="G108" s="14">
        <v>0.1648214780518</v>
      </c>
      <c r="H108" s="14">
        <v>0.20289911135615199</v>
      </c>
      <c r="I108" s="14">
        <v>0.23110751750056099</v>
      </c>
      <c r="J108" s="14">
        <v>0.222680873121305</v>
      </c>
      <c r="K108" s="14">
        <v>0.27127014074628403</v>
      </c>
      <c r="L108" s="14">
        <v>0.23613063516452701</v>
      </c>
      <c r="M108" s="14"/>
      <c r="N108" s="14">
        <v>0.21241213147150501</v>
      </c>
      <c r="O108" s="14">
        <v>0.20712642816993199</v>
      </c>
      <c r="P108" s="14">
        <v>0.16819624529593</v>
      </c>
      <c r="Q108" s="14">
        <v>0.26355284168494097</v>
      </c>
      <c r="R108" s="14">
        <v>0.26213558370497497</v>
      </c>
      <c r="S108" s="14"/>
      <c r="T108" s="14">
        <v>0.20718078472186999</v>
      </c>
      <c r="U108" s="14">
        <v>0.23187062822435001</v>
      </c>
      <c r="V108" s="14"/>
      <c r="W108" s="14">
        <v>0.22087382757752799</v>
      </c>
      <c r="X108" s="14">
        <v>0.222672510394784</v>
      </c>
      <c r="Y108" s="14"/>
      <c r="Z108" s="14">
        <v>0.21812487032348499</v>
      </c>
      <c r="AA108" s="14">
        <v>0.22504000414064201</v>
      </c>
    </row>
    <row r="109" spans="2:27" x14ac:dyDescent="0.3">
      <c r="B109" t="s">
        <v>50</v>
      </c>
      <c r="C109" s="14">
        <v>3.9249118651021903E-2</v>
      </c>
      <c r="D109" s="14">
        <v>4.5168480000029397E-2</v>
      </c>
      <c r="E109" s="14">
        <v>3.3622948847978798E-2</v>
      </c>
      <c r="F109" s="14"/>
      <c r="G109" s="14">
        <v>5.2629657112813297E-2</v>
      </c>
      <c r="H109" s="14">
        <v>2.9140221503537601E-2</v>
      </c>
      <c r="I109" s="14">
        <v>2.7091103816536299E-2</v>
      </c>
      <c r="J109" s="14">
        <v>3.4760750691269202E-2</v>
      </c>
      <c r="K109" s="14">
        <v>3.7826966280013002E-2</v>
      </c>
      <c r="L109" s="14">
        <v>5.3027659282091001E-2</v>
      </c>
      <c r="M109" s="14"/>
      <c r="N109" s="14">
        <v>6.8978955505689707E-2</v>
      </c>
      <c r="O109" s="14">
        <v>2.5894852584513399E-2</v>
      </c>
      <c r="P109" s="14">
        <v>3.7653658134349101E-2</v>
      </c>
      <c r="Q109" s="14">
        <v>4.3717168560346603E-2</v>
      </c>
      <c r="R109" s="14">
        <v>6.5344161667670597E-3</v>
      </c>
      <c r="S109" s="14"/>
      <c r="T109" s="14">
        <v>3.0060471473473401E-2</v>
      </c>
      <c r="U109" s="14">
        <v>4.5029668858359503E-2</v>
      </c>
      <c r="V109" s="14"/>
      <c r="W109" s="14">
        <v>4.4020744497434802E-2</v>
      </c>
      <c r="X109" s="14">
        <v>3.8152257881220702E-2</v>
      </c>
      <c r="Y109" s="14"/>
      <c r="Z109" s="14">
        <v>4.1079036118145201E-2</v>
      </c>
      <c r="AA109" s="14">
        <v>3.8074343498155798E-2</v>
      </c>
    </row>
    <row r="110" spans="2:27" x14ac:dyDescent="0.3">
      <c r="B110" t="s">
        <v>51</v>
      </c>
      <c r="C110" s="14">
        <v>6.8808788038173798E-3</v>
      </c>
      <c r="D110" s="14">
        <v>8.9182997711352192E-3</v>
      </c>
      <c r="E110" s="14">
        <v>4.91884704611497E-3</v>
      </c>
      <c r="F110" s="14"/>
      <c r="G110" s="14">
        <v>3.4594970766556898E-3</v>
      </c>
      <c r="H110" s="14">
        <v>5.04937818640402E-3</v>
      </c>
      <c r="I110" s="14">
        <v>1.0842235810788E-2</v>
      </c>
      <c r="J110" s="14">
        <v>7.2998351344462798E-3</v>
      </c>
      <c r="K110" s="14">
        <v>1.1016021583254499E-2</v>
      </c>
      <c r="L110" s="14">
        <v>4.3125286725605796E-3</v>
      </c>
      <c r="M110" s="14"/>
      <c r="N110" s="14">
        <v>5.6604216718327298E-3</v>
      </c>
      <c r="O110" s="14">
        <v>5.7555609248294004E-3</v>
      </c>
      <c r="P110" s="14">
        <v>1.0191622461218E-2</v>
      </c>
      <c r="Q110" s="14">
        <v>5.3471409715309696E-3</v>
      </c>
      <c r="R110" s="14">
        <v>6.3728319710280902E-3</v>
      </c>
      <c r="S110" s="14"/>
      <c r="T110" s="14">
        <v>8.7712665971579808E-3</v>
      </c>
      <c r="U110" s="14">
        <v>5.6916415483654996E-3</v>
      </c>
      <c r="V110" s="14"/>
      <c r="W110" s="14">
        <v>3.80483689506184E-3</v>
      </c>
      <c r="X110" s="14">
        <v>7.5879731579387997E-3</v>
      </c>
      <c r="Y110" s="14"/>
      <c r="Z110" s="14">
        <v>6.4400813141886103E-3</v>
      </c>
      <c r="AA110" s="14">
        <v>7.1638631173534997E-3</v>
      </c>
    </row>
    <row r="111" spans="2:27" x14ac:dyDescent="0.3">
      <c r="B111" t="s">
        <v>52</v>
      </c>
      <c r="C111" s="14">
        <v>2.6005186461871201E-2</v>
      </c>
      <c r="D111" s="14">
        <v>1.1478322348307901E-2</v>
      </c>
      <c r="E111" s="14">
        <v>4.02836001699933E-2</v>
      </c>
      <c r="F111" s="14"/>
      <c r="G111" s="14">
        <v>3.9166592421723698E-2</v>
      </c>
      <c r="H111" s="14">
        <v>2.4769502704024698E-2</v>
      </c>
      <c r="I111" s="14">
        <v>2.3200530766468799E-2</v>
      </c>
      <c r="J111" s="14">
        <v>3.1687128243038397E-2</v>
      </c>
      <c r="K111" s="14">
        <v>2.1284199552553298E-2</v>
      </c>
      <c r="L111" s="14">
        <v>1.9100749305033599E-2</v>
      </c>
      <c r="M111" s="14"/>
      <c r="N111" s="14">
        <v>1.16153470219457E-2</v>
      </c>
      <c r="O111" s="14">
        <v>8.1122258449821908E-3</v>
      </c>
      <c r="P111" s="14">
        <v>1.16957471850872E-2</v>
      </c>
      <c r="Q111" s="14">
        <v>4.0896463785605299E-3</v>
      </c>
      <c r="R111" s="14">
        <v>6.3750383624382401E-2</v>
      </c>
      <c r="S111" s="14"/>
      <c r="T111" s="14">
        <v>2.0534485053988898E-2</v>
      </c>
      <c r="U111" s="14">
        <v>2.9446788206563799E-2</v>
      </c>
      <c r="V111" s="14"/>
      <c r="W111" s="14">
        <v>1.5154796489352701E-2</v>
      </c>
      <c r="X111" s="14">
        <v>2.8499381832794199E-2</v>
      </c>
      <c r="Y111" s="14"/>
      <c r="Z111" s="14">
        <v>2.0910730431477498E-2</v>
      </c>
      <c r="AA111" s="14">
        <v>2.927573853288E-2</v>
      </c>
    </row>
    <row r="112" spans="2:27" x14ac:dyDescent="0.3">
      <c r="B112" t="s">
        <v>53</v>
      </c>
      <c r="C112" s="14">
        <v>0.70552849195739997</v>
      </c>
      <c r="D112" s="14">
        <v>0.71647213663312503</v>
      </c>
      <c r="E112" s="14">
        <v>0.69371345834248199</v>
      </c>
      <c r="F112" s="14"/>
      <c r="G112" s="14">
        <v>0.73992277533700701</v>
      </c>
      <c r="H112" s="14">
        <v>0.73814178624988203</v>
      </c>
      <c r="I112" s="14">
        <v>0.70775861210564595</v>
      </c>
      <c r="J112" s="14">
        <v>0.70357141280994095</v>
      </c>
      <c r="K112" s="14">
        <v>0.658602671837896</v>
      </c>
      <c r="L112" s="14">
        <v>0.68742842757578804</v>
      </c>
      <c r="M112" s="14"/>
      <c r="N112" s="14">
        <v>0.70133314432902705</v>
      </c>
      <c r="O112" s="14">
        <v>0.75311093247574301</v>
      </c>
      <c r="P112" s="14">
        <v>0.77226272692341602</v>
      </c>
      <c r="Q112" s="14">
        <v>0.68329320240462099</v>
      </c>
      <c r="R112" s="14">
        <v>0.66120678453284698</v>
      </c>
      <c r="S112" s="14"/>
      <c r="T112" s="14">
        <v>0.73345299215351001</v>
      </c>
      <c r="U112" s="14">
        <v>0.687961273162361</v>
      </c>
      <c r="V112" s="14"/>
      <c r="W112" s="14">
        <v>0.71614579454062199</v>
      </c>
      <c r="X112" s="14">
        <v>0.70308787673326201</v>
      </c>
      <c r="Y112" s="14"/>
      <c r="Z112" s="14">
        <v>0.71344528181270395</v>
      </c>
      <c r="AA112" s="14">
        <v>0.70044605071096899</v>
      </c>
    </row>
    <row r="113" spans="2:27" x14ac:dyDescent="0.3">
      <c r="B113" t="s">
        <v>54</v>
      </c>
      <c r="C113" s="14">
        <v>4.6129997454839297E-2</v>
      </c>
      <c r="D113" s="14">
        <v>5.4086779771164599E-2</v>
      </c>
      <c r="E113" s="14">
        <v>3.8541795894093803E-2</v>
      </c>
      <c r="F113" s="14"/>
      <c r="G113" s="14">
        <v>5.6089154189468998E-2</v>
      </c>
      <c r="H113" s="14">
        <v>3.4189599689941702E-2</v>
      </c>
      <c r="I113" s="14">
        <v>3.79333396273243E-2</v>
      </c>
      <c r="J113" s="14">
        <v>4.20605858257155E-2</v>
      </c>
      <c r="K113" s="14">
        <v>4.8842987863267497E-2</v>
      </c>
      <c r="L113" s="14">
        <v>5.7340187954651602E-2</v>
      </c>
      <c r="M113" s="14"/>
      <c r="N113" s="14">
        <v>7.4639377177522406E-2</v>
      </c>
      <c r="O113" s="14">
        <v>3.1650413509342799E-2</v>
      </c>
      <c r="P113" s="14">
        <v>4.7845280595567197E-2</v>
      </c>
      <c r="Q113" s="14">
        <v>4.9064309531877598E-2</v>
      </c>
      <c r="R113" s="14">
        <v>1.29072481377951E-2</v>
      </c>
      <c r="S113" s="14"/>
      <c r="T113" s="14">
        <v>3.8831738070631297E-2</v>
      </c>
      <c r="U113" s="14">
        <v>5.0721310406725E-2</v>
      </c>
      <c r="V113" s="14"/>
      <c r="W113" s="14">
        <v>4.7825581392496597E-2</v>
      </c>
      <c r="X113" s="14">
        <v>4.5740231039159501E-2</v>
      </c>
      <c r="Y113" s="14"/>
      <c r="Z113" s="14">
        <v>4.75191174323338E-2</v>
      </c>
      <c r="AA113" s="14">
        <v>4.5238206615509299E-2</v>
      </c>
    </row>
    <row r="114" spans="2:27" x14ac:dyDescent="0.3">
      <c r="B114" t="s">
        <v>55</v>
      </c>
      <c r="C114" s="14">
        <v>0.65939849450256105</v>
      </c>
      <c r="D114" s="14">
        <v>0.66238535686195998</v>
      </c>
      <c r="E114" s="14">
        <v>0.65517166244838798</v>
      </c>
      <c r="F114" s="14"/>
      <c r="G114" s="14">
        <v>0.68383362114753798</v>
      </c>
      <c r="H114" s="14">
        <v>0.70395218655993996</v>
      </c>
      <c r="I114" s="14">
        <v>0.66982527247832202</v>
      </c>
      <c r="J114" s="14">
        <v>0.66151082698422603</v>
      </c>
      <c r="K114" s="14">
        <v>0.60975968397462799</v>
      </c>
      <c r="L114" s="14">
        <v>0.63008823962113603</v>
      </c>
      <c r="M114" s="14"/>
      <c r="N114" s="14">
        <v>0.62669376715150504</v>
      </c>
      <c r="O114" s="14">
        <v>0.72146051896639996</v>
      </c>
      <c r="P114" s="14">
        <v>0.72441744632784899</v>
      </c>
      <c r="Q114" s="14">
        <v>0.63422889287274298</v>
      </c>
      <c r="R114" s="14">
        <v>0.648299536395052</v>
      </c>
      <c r="S114" s="14"/>
      <c r="T114" s="14">
        <v>0.694621254082878</v>
      </c>
      <c r="U114" s="14">
        <v>0.63723996275563599</v>
      </c>
      <c r="V114" s="14"/>
      <c r="W114" s="14">
        <v>0.66832021314812595</v>
      </c>
      <c r="X114" s="14">
        <v>0.65734764569410298</v>
      </c>
      <c r="Y114" s="14"/>
      <c r="Z114" s="14">
        <v>0.66592616438037</v>
      </c>
      <c r="AA114" s="14">
        <v>0.65520784409545996</v>
      </c>
    </row>
    <row r="115" spans="2:27" x14ac:dyDescent="0.3">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row>
    <row r="116" spans="2:27" x14ac:dyDescent="0.3">
      <c r="B116" s="6" t="s">
        <v>91</v>
      </c>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row>
    <row r="117" spans="2:27" x14ac:dyDescent="0.3">
      <c r="B117" s="24" t="s">
        <v>59</v>
      </c>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row>
    <row r="118" spans="2:27" x14ac:dyDescent="0.3">
      <c r="B118" t="s">
        <v>47</v>
      </c>
      <c r="C118" s="14">
        <v>0.245306583884288</v>
      </c>
      <c r="D118" s="14">
        <v>0.262137943978136</v>
      </c>
      <c r="E118" s="14">
        <v>0.228589742179932</v>
      </c>
      <c r="F118" s="14"/>
      <c r="G118" s="14">
        <v>0.25567747563029197</v>
      </c>
      <c r="H118" s="14">
        <v>0.31766571776512298</v>
      </c>
      <c r="I118" s="14">
        <v>0.30683677334071002</v>
      </c>
      <c r="J118" s="14">
        <v>0.234527391464985</v>
      </c>
      <c r="K118" s="14">
        <v>0.188267836843581</v>
      </c>
      <c r="L118" s="14">
        <v>0.17666926193482499</v>
      </c>
      <c r="M118" s="14"/>
      <c r="N118" s="14">
        <v>0.19981248663293999</v>
      </c>
      <c r="O118" s="14">
        <v>0.273955952622701</v>
      </c>
      <c r="P118" s="14">
        <v>0.37743820119440002</v>
      </c>
      <c r="Q118" s="14">
        <v>0.14946408700501401</v>
      </c>
      <c r="R118" s="14">
        <v>0.176562721922816</v>
      </c>
      <c r="S118" s="14"/>
      <c r="T118" s="14">
        <v>0.28074620309241299</v>
      </c>
      <c r="U118" s="14">
        <v>0.22301162640000799</v>
      </c>
      <c r="V118" s="14"/>
      <c r="W118" s="14">
        <v>0.17754481988981</v>
      </c>
      <c r="X118" s="14">
        <v>0.260883081918798</v>
      </c>
      <c r="Y118" s="14"/>
      <c r="Z118" s="14">
        <v>0.25248022978238799</v>
      </c>
      <c r="AA118" s="14">
        <v>0.24070122811936601</v>
      </c>
    </row>
    <row r="119" spans="2:27" x14ac:dyDescent="0.3">
      <c r="B119" t="s">
        <v>48</v>
      </c>
      <c r="C119" s="14">
        <v>0.36108977322972202</v>
      </c>
      <c r="D119" s="14">
        <v>0.35368830189695599</v>
      </c>
      <c r="E119" s="14">
        <v>0.36809403333927398</v>
      </c>
      <c r="F119" s="14"/>
      <c r="G119" s="14">
        <v>0.41070320265795701</v>
      </c>
      <c r="H119" s="14">
        <v>0.39398498862678499</v>
      </c>
      <c r="I119" s="14">
        <v>0.34201155710428999</v>
      </c>
      <c r="J119" s="14">
        <v>0.39829705576626401</v>
      </c>
      <c r="K119" s="14">
        <v>0.32439786640540702</v>
      </c>
      <c r="L119" s="14">
        <v>0.31135588910180501</v>
      </c>
      <c r="M119" s="14"/>
      <c r="N119" s="14">
        <v>0.374079916493394</v>
      </c>
      <c r="O119" s="14">
        <v>0.39644479595927501</v>
      </c>
      <c r="P119" s="14">
        <v>0.33482728533775102</v>
      </c>
      <c r="Q119" s="14">
        <v>0.39274880285386299</v>
      </c>
      <c r="R119" s="14">
        <v>0.340313556235388</v>
      </c>
      <c r="S119" s="14"/>
      <c r="T119" s="14">
        <v>0.40004506264245998</v>
      </c>
      <c r="U119" s="14">
        <v>0.33658311823028902</v>
      </c>
      <c r="V119" s="14"/>
      <c r="W119" s="14">
        <v>0.36387149615005698</v>
      </c>
      <c r="X119" s="14">
        <v>0.36045033442165503</v>
      </c>
      <c r="Y119" s="14"/>
      <c r="Z119" s="14">
        <v>0.34171263400146801</v>
      </c>
      <c r="AA119" s="14">
        <v>0.37352955923535303</v>
      </c>
    </row>
    <row r="120" spans="2:27" x14ac:dyDescent="0.3">
      <c r="B120" t="s">
        <v>49</v>
      </c>
      <c r="C120" s="14">
        <v>0.23341483021880199</v>
      </c>
      <c r="D120" s="14">
        <v>0.21962888151055099</v>
      </c>
      <c r="E120" s="14">
        <v>0.24776883512287601</v>
      </c>
      <c r="F120" s="14"/>
      <c r="G120" s="14">
        <v>0.217157312788504</v>
      </c>
      <c r="H120" s="14">
        <v>0.20409073248804699</v>
      </c>
      <c r="I120" s="14">
        <v>0.22603741392622401</v>
      </c>
      <c r="J120" s="14">
        <v>0.21695685096783399</v>
      </c>
      <c r="K120" s="14">
        <v>0.27198367869609802</v>
      </c>
      <c r="L120" s="14">
        <v>0.261490735509533</v>
      </c>
      <c r="M120" s="14"/>
      <c r="N120" s="14">
        <v>0.209930592387119</v>
      </c>
      <c r="O120" s="14">
        <v>0.23488696910540899</v>
      </c>
      <c r="P120" s="14">
        <v>0.19405663965482201</v>
      </c>
      <c r="Q120" s="14">
        <v>0.25281064466432501</v>
      </c>
      <c r="R120" s="14">
        <v>0.25253480289365399</v>
      </c>
      <c r="S120" s="14"/>
      <c r="T120" s="14">
        <v>0.21216901916203801</v>
      </c>
      <c r="U120" s="14">
        <v>0.246780505833087</v>
      </c>
      <c r="V120" s="14"/>
      <c r="W120" s="14">
        <v>0.25234978158444299</v>
      </c>
      <c r="X120" s="14">
        <v>0.229062224629099</v>
      </c>
      <c r="Y120" s="14"/>
      <c r="Z120" s="14">
        <v>0.23146735301304799</v>
      </c>
      <c r="AA120" s="14">
        <v>0.234665076677015</v>
      </c>
    </row>
    <row r="121" spans="2:27" x14ac:dyDescent="0.3">
      <c r="B121" t="s">
        <v>50</v>
      </c>
      <c r="C121" s="14">
        <v>0.117014829411392</v>
      </c>
      <c r="D121" s="14">
        <v>0.11993340010635201</v>
      </c>
      <c r="E121" s="14">
        <v>0.11361013901877599</v>
      </c>
      <c r="F121" s="14"/>
      <c r="G121" s="14">
        <v>8.8247816689142597E-2</v>
      </c>
      <c r="H121" s="14">
        <v>6.1669742093621298E-2</v>
      </c>
      <c r="I121" s="14">
        <v>8.9637660364790206E-2</v>
      </c>
      <c r="J121" s="14">
        <v>9.7989926616453199E-2</v>
      </c>
      <c r="K121" s="14">
        <v>0.15010445366177799</v>
      </c>
      <c r="L121" s="14">
        <v>0.196536812217526</v>
      </c>
      <c r="M121" s="14"/>
      <c r="N121" s="14">
        <v>0.166510036730947</v>
      </c>
      <c r="O121" s="14">
        <v>6.4835882794146205E-2</v>
      </c>
      <c r="P121" s="14">
        <v>6.8194366056680694E-2</v>
      </c>
      <c r="Q121" s="14">
        <v>0.16633470971795</v>
      </c>
      <c r="R121" s="14">
        <v>0.184978967273394</v>
      </c>
      <c r="S121" s="14"/>
      <c r="T121" s="14">
        <v>7.3858863987182902E-2</v>
      </c>
      <c r="U121" s="14">
        <v>0.144164117011672</v>
      </c>
      <c r="V121" s="14"/>
      <c r="W121" s="14">
        <v>0.15893810380859</v>
      </c>
      <c r="X121" s="14">
        <v>0.107377863624884</v>
      </c>
      <c r="Y121" s="14"/>
      <c r="Z121" s="14">
        <v>0.129590640887012</v>
      </c>
      <c r="AA121" s="14">
        <v>0.108941377403793</v>
      </c>
    </row>
    <row r="122" spans="2:27" x14ac:dyDescent="0.3">
      <c r="B122" t="s">
        <v>51</v>
      </c>
      <c r="C122" s="14">
        <v>2.7666246444279299E-2</v>
      </c>
      <c r="D122" s="14">
        <v>3.6546204694451197E-2</v>
      </c>
      <c r="E122" s="14">
        <v>1.91059187928918E-2</v>
      </c>
      <c r="F122" s="14"/>
      <c r="G122" s="14">
        <v>2.43821611921788E-2</v>
      </c>
      <c r="H122" s="14">
        <v>1.49269408690661E-2</v>
      </c>
      <c r="I122" s="14">
        <v>2.06789607079708E-2</v>
      </c>
      <c r="J122" s="14">
        <v>2.2067517252181201E-2</v>
      </c>
      <c r="K122" s="14">
        <v>4.7391066582739498E-2</v>
      </c>
      <c r="L122" s="14">
        <v>3.71745936603897E-2</v>
      </c>
      <c r="M122" s="14"/>
      <c r="N122" s="14">
        <v>4.2305448759728602E-2</v>
      </c>
      <c r="O122" s="14">
        <v>2.01548434152641E-2</v>
      </c>
      <c r="P122" s="14">
        <v>2.1926427270065399E-2</v>
      </c>
      <c r="Q122" s="14">
        <v>3.8641755758847603E-2</v>
      </c>
      <c r="R122" s="14">
        <v>4.5609951674748003E-2</v>
      </c>
      <c r="S122" s="14"/>
      <c r="T122" s="14">
        <v>2.0910083989269301E-2</v>
      </c>
      <c r="U122" s="14">
        <v>3.1916527854097702E-2</v>
      </c>
      <c r="V122" s="14"/>
      <c r="W122" s="14">
        <v>2.7723140814269201E-2</v>
      </c>
      <c r="X122" s="14">
        <v>2.7653168050358001E-2</v>
      </c>
      <c r="Y122" s="14"/>
      <c r="Z122" s="14">
        <v>3.41356596583079E-2</v>
      </c>
      <c r="AA122" s="14">
        <v>2.3512995801007401E-2</v>
      </c>
    </row>
    <row r="123" spans="2:27" x14ac:dyDescent="0.3">
      <c r="B123" t="s">
        <v>52</v>
      </c>
      <c r="C123" s="14">
        <v>1.5507736811517301E-2</v>
      </c>
      <c r="D123" s="14">
        <v>8.0652678135539994E-3</v>
      </c>
      <c r="E123" s="14">
        <v>2.2831331546250201E-2</v>
      </c>
      <c r="F123" s="14"/>
      <c r="G123" s="14">
        <v>3.8320310419252702E-3</v>
      </c>
      <c r="H123" s="14">
        <v>7.6618781573576898E-3</v>
      </c>
      <c r="I123" s="14">
        <v>1.47976345560144E-2</v>
      </c>
      <c r="J123" s="14">
        <v>3.01612579322828E-2</v>
      </c>
      <c r="K123" s="14">
        <v>1.7855097810396799E-2</v>
      </c>
      <c r="L123" s="14">
        <v>1.6772707575920899E-2</v>
      </c>
      <c r="M123" s="14"/>
      <c r="N123" s="14">
        <v>7.3615189958728296E-3</v>
      </c>
      <c r="O123" s="14">
        <v>9.7215561032048207E-3</v>
      </c>
      <c r="P123" s="14">
        <v>3.5570804862815201E-3</v>
      </c>
      <c r="Q123" s="14">
        <v>0</v>
      </c>
      <c r="R123" s="14">
        <v>0</v>
      </c>
      <c r="S123" s="14"/>
      <c r="T123" s="14">
        <v>1.2270767126636601E-2</v>
      </c>
      <c r="U123" s="14">
        <v>1.7544104670847299E-2</v>
      </c>
      <c r="V123" s="14"/>
      <c r="W123" s="14">
        <v>1.9572657752830899E-2</v>
      </c>
      <c r="X123" s="14">
        <v>1.4573327355205499E-2</v>
      </c>
      <c r="Y123" s="14"/>
      <c r="Z123" s="14">
        <v>1.0613482657776899E-2</v>
      </c>
      <c r="AA123" s="14">
        <v>1.8649762763466301E-2</v>
      </c>
    </row>
    <row r="124" spans="2:27" x14ac:dyDescent="0.3">
      <c r="B124" t="s">
        <v>53</v>
      </c>
      <c r="C124" s="14">
        <v>0.60639635711400997</v>
      </c>
      <c r="D124" s="14">
        <v>0.61582624587509205</v>
      </c>
      <c r="E124" s="14">
        <v>0.59668377551920604</v>
      </c>
      <c r="F124" s="14"/>
      <c r="G124" s="14">
        <v>0.66638067828824898</v>
      </c>
      <c r="H124" s="14">
        <v>0.71165070639190797</v>
      </c>
      <c r="I124" s="14">
        <v>0.64884833044500001</v>
      </c>
      <c r="J124" s="14">
        <v>0.63282444723124898</v>
      </c>
      <c r="K124" s="14">
        <v>0.51266570324898797</v>
      </c>
      <c r="L124" s="14">
        <v>0.48802515103663002</v>
      </c>
      <c r="M124" s="14"/>
      <c r="N124" s="14">
        <v>0.57389240312633305</v>
      </c>
      <c r="O124" s="14">
        <v>0.67040074858197596</v>
      </c>
      <c r="P124" s="14">
        <v>0.71226548653215105</v>
      </c>
      <c r="Q124" s="14">
        <v>0.54221288985887695</v>
      </c>
      <c r="R124" s="14">
        <v>0.51687627815820303</v>
      </c>
      <c r="S124" s="14"/>
      <c r="T124" s="14">
        <v>0.68079126573487303</v>
      </c>
      <c r="U124" s="14">
        <v>0.55959474463029601</v>
      </c>
      <c r="V124" s="14"/>
      <c r="W124" s="14">
        <v>0.54141631603986695</v>
      </c>
      <c r="X124" s="14">
        <v>0.62133341634045303</v>
      </c>
      <c r="Y124" s="14"/>
      <c r="Z124" s="14">
        <v>0.59419286378385605</v>
      </c>
      <c r="AA124" s="14">
        <v>0.61423078735471903</v>
      </c>
    </row>
    <row r="125" spans="2:27" x14ac:dyDescent="0.3">
      <c r="B125" t="s">
        <v>54</v>
      </c>
      <c r="C125" s="14">
        <v>0.144681075855671</v>
      </c>
      <c r="D125" s="14">
        <v>0.156479604800803</v>
      </c>
      <c r="E125" s="14">
        <v>0.13271605781166701</v>
      </c>
      <c r="F125" s="14"/>
      <c r="G125" s="14">
        <v>0.11262997788132099</v>
      </c>
      <c r="H125" s="14">
        <v>7.6596682962687401E-2</v>
      </c>
      <c r="I125" s="14">
        <v>0.110316621072761</v>
      </c>
      <c r="J125" s="14">
        <v>0.120057443868634</v>
      </c>
      <c r="K125" s="14">
        <v>0.197495520244518</v>
      </c>
      <c r="L125" s="14">
        <v>0.233711405877916</v>
      </c>
      <c r="M125" s="14"/>
      <c r="N125" s="14">
        <v>0.208815485490675</v>
      </c>
      <c r="O125" s="14">
        <v>8.4990726209410297E-2</v>
      </c>
      <c r="P125" s="14">
        <v>9.0120793326745996E-2</v>
      </c>
      <c r="Q125" s="14">
        <v>0.20497646547679799</v>
      </c>
      <c r="R125" s="14">
        <v>0.23058891894814201</v>
      </c>
      <c r="S125" s="14"/>
      <c r="T125" s="14">
        <v>9.4768947976452203E-2</v>
      </c>
      <c r="U125" s="14">
        <v>0.17608064486576999</v>
      </c>
      <c r="V125" s="14"/>
      <c r="W125" s="14">
        <v>0.18666124462285899</v>
      </c>
      <c r="X125" s="14">
        <v>0.135031031675242</v>
      </c>
      <c r="Y125" s="14"/>
      <c r="Z125" s="14">
        <v>0.163726300545319</v>
      </c>
      <c r="AA125" s="14">
        <v>0.1324543732048</v>
      </c>
    </row>
    <row r="126" spans="2:27" x14ac:dyDescent="0.3">
      <c r="B126" t="s">
        <v>55</v>
      </c>
      <c r="C126" s="14">
        <v>0.461715281258338</v>
      </c>
      <c r="D126" s="14">
        <v>0.45934664107428802</v>
      </c>
      <c r="E126" s="14">
        <v>0.46396771770753897</v>
      </c>
      <c r="F126" s="14"/>
      <c r="G126" s="14">
        <v>0.55375070040692798</v>
      </c>
      <c r="H126" s="14">
        <v>0.63505402342922102</v>
      </c>
      <c r="I126" s="14">
        <v>0.53853170937223904</v>
      </c>
      <c r="J126" s="14">
        <v>0.51276700336261405</v>
      </c>
      <c r="K126" s="14">
        <v>0.31517018300446997</v>
      </c>
      <c r="L126" s="14">
        <v>0.25431374515871402</v>
      </c>
      <c r="M126" s="14"/>
      <c r="N126" s="14">
        <v>0.36507691763565803</v>
      </c>
      <c r="O126" s="14">
        <v>0.58541002237256601</v>
      </c>
      <c r="P126" s="14">
        <v>0.622144693205405</v>
      </c>
      <c r="Q126" s="14">
        <v>0.33723642438208001</v>
      </c>
      <c r="R126" s="14">
        <v>0.28628735921006099</v>
      </c>
      <c r="S126" s="14"/>
      <c r="T126" s="14">
        <v>0.58602231775842095</v>
      </c>
      <c r="U126" s="14">
        <v>0.383514099764526</v>
      </c>
      <c r="V126" s="14"/>
      <c r="W126" s="14">
        <v>0.35475507141700702</v>
      </c>
      <c r="X126" s="14">
        <v>0.48630238466521097</v>
      </c>
      <c r="Y126" s="14"/>
      <c r="Z126" s="14">
        <v>0.43046656323853599</v>
      </c>
      <c r="AA126" s="14">
        <v>0.48177641414991801</v>
      </c>
    </row>
    <row r="127" spans="2:27"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2:27" x14ac:dyDescent="0.3">
      <c r="B128" s="6" t="s">
        <v>92</v>
      </c>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2:27" x14ac:dyDescent="0.3">
      <c r="B129" s="24" t="s">
        <v>59</v>
      </c>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2:27" x14ac:dyDescent="0.3">
      <c r="B130" t="s">
        <v>47</v>
      </c>
      <c r="C130" s="14">
        <v>0.129811063739704</v>
      </c>
      <c r="D130" s="14">
        <v>0.152148743021742</v>
      </c>
      <c r="E130" s="14">
        <v>0.10727526669425801</v>
      </c>
      <c r="F130" s="14"/>
      <c r="G130" s="14">
        <v>0.137882669754264</v>
      </c>
      <c r="H130" s="14">
        <v>0.17457027142964299</v>
      </c>
      <c r="I130" s="14">
        <v>0.155871076594988</v>
      </c>
      <c r="J130" s="14">
        <v>0.112807236156585</v>
      </c>
      <c r="K130" s="14">
        <v>0.100377991423521</v>
      </c>
      <c r="L130" s="14">
        <v>0.100448542971141</v>
      </c>
      <c r="M130" s="14"/>
      <c r="N130" s="14">
        <v>0.11157141686405</v>
      </c>
      <c r="O130" s="14">
        <v>0.153831129532914</v>
      </c>
      <c r="P130" s="14">
        <v>0.20880418650636001</v>
      </c>
      <c r="Q130" s="14">
        <v>9.2059678158014899E-2</v>
      </c>
      <c r="R130" s="14">
        <v>0.10266560572352899</v>
      </c>
      <c r="S130" s="14"/>
      <c r="T130" s="14">
        <v>0.15809788231081801</v>
      </c>
      <c r="U130" s="14">
        <v>0.112015911548453</v>
      </c>
      <c r="V130" s="14"/>
      <c r="W130" s="14">
        <v>7.8769791328446706E-2</v>
      </c>
      <c r="X130" s="14">
        <v>0.14154399736666301</v>
      </c>
      <c r="Y130" s="14"/>
      <c r="Z130" s="14">
        <v>0.15137833116921601</v>
      </c>
      <c r="AA130" s="14">
        <v>0.115965253561587</v>
      </c>
    </row>
    <row r="131" spans="2:27" x14ac:dyDescent="0.3">
      <c r="B131" t="s">
        <v>48</v>
      </c>
      <c r="C131" s="14">
        <v>0.28272925341414801</v>
      </c>
      <c r="D131" s="14">
        <v>0.28889639995090899</v>
      </c>
      <c r="E131" s="14">
        <v>0.27779887774769102</v>
      </c>
      <c r="F131" s="14"/>
      <c r="G131" s="14">
        <v>0.27523437420597902</v>
      </c>
      <c r="H131" s="14">
        <v>0.32011314225844301</v>
      </c>
      <c r="I131" s="14">
        <v>0.26998821420345498</v>
      </c>
      <c r="J131" s="14">
        <v>0.223862269226966</v>
      </c>
      <c r="K131" s="14">
        <v>0.27135345900124003</v>
      </c>
      <c r="L131" s="14">
        <v>0.32301705109487</v>
      </c>
      <c r="M131" s="14"/>
      <c r="N131" s="14">
        <v>0.24737927750321101</v>
      </c>
      <c r="O131" s="14">
        <v>0.37978420018667802</v>
      </c>
      <c r="P131" s="14">
        <v>0.32810742726110098</v>
      </c>
      <c r="Q131" s="14">
        <v>0.27852405090930998</v>
      </c>
      <c r="R131" s="14">
        <v>0.13400957472829</v>
      </c>
      <c r="S131" s="14"/>
      <c r="T131" s="14">
        <v>0.29354014804978101</v>
      </c>
      <c r="U131" s="14">
        <v>0.27592815222699901</v>
      </c>
      <c r="V131" s="14"/>
      <c r="W131" s="14">
        <v>0.30334762912329</v>
      </c>
      <c r="X131" s="14">
        <v>0.27798967655286</v>
      </c>
      <c r="Y131" s="14"/>
      <c r="Z131" s="14">
        <v>0.29077696013506199</v>
      </c>
      <c r="AA131" s="14">
        <v>0.27756276581941097</v>
      </c>
    </row>
    <row r="132" spans="2:27" x14ac:dyDescent="0.3">
      <c r="B132" t="s">
        <v>49</v>
      </c>
      <c r="C132" s="14">
        <v>0.27500193287174901</v>
      </c>
      <c r="D132" s="14">
        <v>0.25883685470124401</v>
      </c>
      <c r="E132" s="14">
        <v>0.29103709782269899</v>
      </c>
      <c r="F132" s="14"/>
      <c r="G132" s="14">
        <v>0.22514605957113501</v>
      </c>
      <c r="H132" s="14">
        <v>0.25565718041749502</v>
      </c>
      <c r="I132" s="14">
        <v>0.27045341968886</v>
      </c>
      <c r="J132" s="14">
        <v>0.26841099110706601</v>
      </c>
      <c r="K132" s="14">
        <v>0.32859307904260299</v>
      </c>
      <c r="L132" s="14">
        <v>0.29694116456367797</v>
      </c>
      <c r="M132" s="14"/>
      <c r="N132" s="14">
        <v>0.239276789513823</v>
      </c>
      <c r="O132" s="14">
        <v>0.28602001511147601</v>
      </c>
      <c r="P132" s="14">
        <v>0.27414590273877298</v>
      </c>
      <c r="Q132" s="14">
        <v>0.25503808152577601</v>
      </c>
      <c r="R132" s="14">
        <v>0.23954074037614601</v>
      </c>
      <c r="S132" s="14"/>
      <c r="T132" s="14">
        <v>0.28814800344791502</v>
      </c>
      <c r="U132" s="14">
        <v>0.26673177954815602</v>
      </c>
      <c r="V132" s="14"/>
      <c r="W132" s="14">
        <v>0.331768753208661</v>
      </c>
      <c r="X132" s="14">
        <v>0.26195285897993897</v>
      </c>
      <c r="Y132" s="14"/>
      <c r="Z132" s="14">
        <v>0.22210157474777301</v>
      </c>
      <c r="AA132" s="14">
        <v>0.30896304172955003</v>
      </c>
    </row>
    <row r="133" spans="2:27" x14ac:dyDescent="0.3">
      <c r="B133" t="s">
        <v>50</v>
      </c>
      <c r="C133" s="14">
        <v>0.19318680710255801</v>
      </c>
      <c r="D133" s="14">
        <v>0.19589897687728</v>
      </c>
      <c r="E133" s="14">
        <v>0.19128367570883401</v>
      </c>
      <c r="F133" s="14"/>
      <c r="G133" s="14">
        <v>0.222484173517039</v>
      </c>
      <c r="H133" s="14">
        <v>0.161059086512264</v>
      </c>
      <c r="I133" s="14">
        <v>0.17916426646807401</v>
      </c>
      <c r="J133" s="14">
        <v>0.22463095526892199</v>
      </c>
      <c r="K133" s="14">
        <v>0.167113908643887</v>
      </c>
      <c r="L133" s="14">
        <v>0.20320704626841099</v>
      </c>
      <c r="M133" s="14"/>
      <c r="N133" s="14">
        <v>0.27308381308684299</v>
      </c>
      <c r="O133" s="14">
        <v>0.121083250347294</v>
      </c>
      <c r="P133" s="14">
        <v>0.13442434761396699</v>
      </c>
      <c r="Q133" s="14">
        <v>0.22977030122345801</v>
      </c>
      <c r="R133" s="14">
        <v>0.30732895489720702</v>
      </c>
      <c r="S133" s="14"/>
      <c r="T133" s="14">
        <v>0.15150507462021801</v>
      </c>
      <c r="U133" s="14">
        <v>0.21940865920845801</v>
      </c>
      <c r="V133" s="14"/>
      <c r="W133" s="14">
        <v>0.18215492654079399</v>
      </c>
      <c r="X133" s="14">
        <v>0.19572272198666901</v>
      </c>
      <c r="Y133" s="14"/>
      <c r="Z133" s="14">
        <v>0.21686905845270599</v>
      </c>
      <c r="AA133" s="14">
        <v>0.17798321407176401</v>
      </c>
    </row>
    <row r="134" spans="2:27" x14ac:dyDescent="0.3">
      <c r="B134" t="s">
        <v>51</v>
      </c>
      <c r="C134" s="14">
        <v>8.9243593147916703E-2</v>
      </c>
      <c r="D134" s="14">
        <v>8.9951364776647599E-2</v>
      </c>
      <c r="E134" s="14">
        <v>8.7080588064682801E-2</v>
      </c>
      <c r="F134" s="14"/>
      <c r="G134" s="14">
        <v>0.118631658490863</v>
      </c>
      <c r="H134" s="14">
        <v>6.2675859976669496E-2</v>
      </c>
      <c r="I134" s="14">
        <v>8.1723179224082301E-2</v>
      </c>
      <c r="J134" s="14">
        <v>0.11960840402820599</v>
      </c>
      <c r="K134" s="14">
        <v>0.10152145315960701</v>
      </c>
      <c r="L134" s="14">
        <v>6.4556665393513402E-2</v>
      </c>
      <c r="M134" s="14"/>
      <c r="N134" s="14">
        <v>0.115410042301926</v>
      </c>
      <c r="O134" s="14">
        <v>4.8353606747831498E-2</v>
      </c>
      <c r="P134" s="14">
        <v>4.41017758977197E-2</v>
      </c>
      <c r="Q134" s="14">
        <v>0.129991300387368</v>
      </c>
      <c r="R134" s="14">
        <v>0.19892503269790299</v>
      </c>
      <c r="S134" s="14"/>
      <c r="T134" s="14">
        <v>7.83100681419336E-2</v>
      </c>
      <c r="U134" s="14">
        <v>9.6121840730944305E-2</v>
      </c>
      <c r="V134" s="14"/>
      <c r="W134" s="14">
        <v>7.7113218881765602E-2</v>
      </c>
      <c r="X134" s="14">
        <v>9.20320204227731E-2</v>
      </c>
      <c r="Y134" s="14"/>
      <c r="Z134" s="14">
        <v>9.2474492044066103E-2</v>
      </c>
      <c r="AA134" s="14">
        <v>8.7169412310359198E-2</v>
      </c>
    </row>
    <row r="135" spans="2:27" x14ac:dyDescent="0.3">
      <c r="B135" t="s">
        <v>52</v>
      </c>
      <c r="C135" s="14">
        <v>3.0027349723925401E-2</v>
      </c>
      <c r="D135" s="14">
        <v>1.4267660672178399E-2</v>
      </c>
      <c r="E135" s="14">
        <v>4.5524493961834903E-2</v>
      </c>
      <c r="F135" s="14"/>
      <c r="G135" s="14">
        <v>2.0621064460719901E-2</v>
      </c>
      <c r="H135" s="14">
        <v>2.59244594054849E-2</v>
      </c>
      <c r="I135" s="14">
        <v>4.2799843820540397E-2</v>
      </c>
      <c r="J135" s="14">
        <v>5.0680144212255002E-2</v>
      </c>
      <c r="K135" s="14">
        <v>3.10401087291408E-2</v>
      </c>
      <c r="L135" s="14">
        <v>1.18295297083862E-2</v>
      </c>
      <c r="M135" s="14"/>
      <c r="N135" s="14">
        <v>1.3278660730146699E-2</v>
      </c>
      <c r="O135" s="14">
        <v>1.09277980738059E-2</v>
      </c>
      <c r="P135" s="14">
        <v>1.04163599820793E-2</v>
      </c>
      <c r="Q135" s="14">
        <v>1.46165877960733E-2</v>
      </c>
      <c r="R135" s="14">
        <v>1.7530091576926199E-2</v>
      </c>
      <c r="S135" s="14"/>
      <c r="T135" s="14">
        <v>3.03988234293333E-2</v>
      </c>
      <c r="U135" s="14">
        <v>2.9793656736989999E-2</v>
      </c>
      <c r="V135" s="14"/>
      <c r="W135" s="14">
        <v>2.6845680917043101E-2</v>
      </c>
      <c r="X135" s="14">
        <v>3.0758724691095699E-2</v>
      </c>
      <c r="Y135" s="14"/>
      <c r="Z135" s="14">
        <v>2.63995834511776E-2</v>
      </c>
      <c r="AA135" s="14">
        <v>3.2356312507328698E-2</v>
      </c>
    </row>
    <row r="136" spans="2:27" x14ac:dyDescent="0.3">
      <c r="B136" t="s">
        <v>53</v>
      </c>
      <c r="C136" s="14">
        <v>0.41254031715385098</v>
      </c>
      <c r="D136" s="14">
        <v>0.44104514297265102</v>
      </c>
      <c r="E136" s="14">
        <v>0.38507414444194898</v>
      </c>
      <c r="F136" s="14"/>
      <c r="G136" s="14">
        <v>0.41311704396024301</v>
      </c>
      <c r="H136" s="14">
        <v>0.49468341368808599</v>
      </c>
      <c r="I136" s="14">
        <v>0.42585929079844298</v>
      </c>
      <c r="J136" s="14">
        <v>0.336669505383552</v>
      </c>
      <c r="K136" s="14">
        <v>0.37173145042476202</v>
      </c>
      <c r="L136" s="14">
        <v>0.42346559406601098</v>
      </c>
      <c r="M136" s="14"/>
      <c r="N136" s="14">
        <v>0.35895069436726101</v>
      </c>
      <c r="O136" s="14">
        <v>0.53361532971959202</v>
      </c>
      <c r="P136" s="14">
        <v>0.53691161376746099</v>
      </c>
      <c r="Q136" s="14">
        <v>0.37058372906732501</v>
      </c>
      <c r="R136" s="14">
        <v>0.23667518045181801</v>
      </c>
      <c r="S136" s="14"/>
      <c r="T136" s="14">
        <v>0.45163803036060002</v>
      </c>
      <c r="U136" s="14">
        <v>0.38794406377545199</v>
      </c>
      <c r="V136" s="14"/>
      <c r="W136" s="14">
        <v>0.38211742045173702</v>
      </c>
      <c r="X136" s="14">
        <v>0.41953367391952301</v>
      </c>
      <c r="Y136" s="14"/>
      <c r="Z136" s="14">
        <v>0.442155291304278</v>
      </c>
      <c r="AA136" s="14">
        <v>0.39352801938099802</v>
      </c>
    </row>
    <row r="137" spans="2:27" x14ac:dyDescent="0.3">
      <c r="B137" t="s">
        <v>54</v>
      </c>
      <c r="C137" s="14">
        <v>0.282430400250474</v>
      </c>
      <c r="D137" s="14">
        <v>0.28585034165392698</v>
      </c>
      <c r="E137" s="14">
        <v>0.27836426377351697</v>
      </c>
      <c r="F137" s="14"/>
      <c r="G137" s="14">
        <v>0.34111583200790202</v>
      </c>
      <c r="H137" s="14">
        <v>0.22373494648893399</v>
      </c>
      <c r="I137" s="14">
        <v>0.26088744569215699</v>
      </c>
      <c r="J137" s="14">
        <v>0.34423935929712701</v>
      </c>
      <c r="K137" s="14">
        <v>0.26863536180349401</v>
      </c>
      <c r="L137" s="14">
        <v>0.26776371166192497</v>
      </c>
      <c r="M137" s="14"/>
      <c r="N137" s="14">
        <v>0.38849385538876902</v>
      </c>
      <c r="O137" s="14">
        <v>0.16943685709512599</v>
      </c>
      <c r="P137" s="14">
        <v>0.17852612351168701</v>
      </c>
      <c r="Q137" s="14">
        <v>0.35976160161082599</v>
      </c>
      <c r="R137" s="14">
        <v>0.50625398759510998</v>
      </c>
      <c r="S137" s="14"/>
      <c r="T137" s="14">
        <v>0.22981514276215201</v>
      </c>
      <c r="U137" s="14">
        <v>0.31553049993940202</v>
      </c>
      <c r="V137" s="14"/>
      <c r="W137" s="14">
        <v>0.25926814542255999</v>
      </c>
      <c r="X137" s="14">
        <v>0.28775474240944199</v>
      </c>
      <c r="Y137" s="14"/>
      <c r="Z137" s="14">
        <v>0.30934355049677198</v>
      </c>
      <c r="AA137" s="14">
        <v>0.265152626382123</v>
      </c>
    </row>
    <row r="138" spans="2:27" x14ac:dyDescent="0.3">
      <c r="B138" t="s">
        <v>55</v>
      </c>
      <c r="C138" s="14">
        <v>0.130109916903377</v>
      </c>
      <c r="D138" s="14">
        <v>0.15519480131872301</v>
      </c>
      <c r="E138" s="14">
        <v>0.106709880668432</v>
      </c>
      <c r="F138" s="14"/>
      <c r="G138" s="14">
        <v>7.2001211952340299E-2</v>
      </c>
      <c r="H138" s="14">
        <v>0.270948467199152</v>
      </c>
      <c r="I138" s="14">
        <v>0.16497184510628601</v>
      </c>
      <c r="J138" s="14">
        <v>-7.56985391357551E-3</v>
      </c>
      <c r="K138" s="14">
        <v>0.103096088621268</v>
      </c>
      <c r="L138" s="14">
        <v>0.155701882404086</v>
      </c>
      <c r="M138" s="14"/>
      <c r="N138" s="14">
        <v>-2.9543161021508401E-2</v>
      </c>
      <c r="O138" s="14">
        <v>0.36417847262446601</v>
      </c>
      <c r="P138" s="14">
        <v>0.35838549025577399</v>
      </c>
      <c r="Q138" s="14">
        <v>1.08221274564994E-2</v>
      </c>
      <c r="R138" s="14">
        <v>-0.26957880714329202</v>
      </c>
      <c r="S138" s="14"/>
      <c r="T138" s="14">
        <v>0.22182288759844801</v>
      </c>
      <c r="U138" s="14">
        <v>7.2413563836049702E-2</v>
      </c>
      <c r="V138" s="14"/>
      <c r="W138" s="14">
        <v>0.122849275029177</v>
      </c>
      <c r="X138" s="14">
        <v>0.13177893151007999</v>
      </c>
      <c r="Y138" s="14"/>
      <c r="Z138" s="14">
        <v>0.13281174080750599</v>
      </c>
      <c r="AA138" s="14">
        <v>0.12837539299887599</v>
      </c>
    </row>
    <row r="139" spans="2:27"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2:27" x14ac:dyDescent="0.3">
      <c r="B140" s="6" t="s">
        <v>93</v>
      </c>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2:27" x14ac:dyDescent="0.3">
      <c r="B141" s="24" t="s">
        <v>59</v>
      </c>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2:27" x14ac:dyDescent="0.3">
      <c r="B142" t="s">
        <v>47</v>
      </c>
      <c r="C142" s="14">
        <v>0.381378006142294</v>
      </c>
      <c r="D142" s="14">
        <v>0.33032197767983201</v>
      </c>
      <c r="E142" s="14">
        <v>0.43086164478545802</v>
      </c>
      <c r="F142" s="14"/>
      <c r="G142" s="14">
        <v>0.30837115101740598</v>
      </c>
      <c r="H142" s="14">
        <v>0.396698761273937</v>
      </c>
      <c r="I142" s="14">
        <v>0.43761443507772702</v>
      </c>
      <c r="J142" s="14">
        <v>0.37111887623545298</v>
      </c>
      <c r="K142" s="14">
        <v>0.35226157482318998</v>
      </c>
      <c r="L142" s="14">
        <v>0.39964049604631002</v>
      </c>
      <c r="M142" s="14"/>
      <c r="N142" s="14">
        <v>0.42144673106288399</v>
      </c>
      <c r="O142" s="14">
        <v>0.33692378214420299</v>
      </c>
      <c r="P142" s="14">
        <v>0.31303477677094099</v>
      </c>
      <c r="Q142" s="14">
        <v>0.42345483695630198</v>
      </c>
      <c r="R142" s="14">
        <v>0.45316362958114498</v>
      </c>
      <c r="S142" s="14"/>
      <c r="T142" s="14">
        <v>0.41084215373488597</v>
      </c>
      <c r="U142" s="14">
        <v>0.36284219981690402</v>
      </c>
      <c r="V142" s="14"/>
      <c r="W142" s="14">
        <v>0.42485219743443198</v>
      </c>
      <c r="X142" s="14">
        <v>0.371384528769581</v>
      </c>
      <c r="Y142" s="14"/>
      <c r="Z142" s="14">
        <v>0.38061471268863101</v>
      </c>
      <c r="AA142" s="14">
        <v>0.38186802724970398</v>
      </c>
    </row>
    <row r="143" spans="2:27" x14ac:dyDescent="0.3">
      <c r="B143" t="s">
        <v>48</v>
      </c>
      <c r="C143" s="14">
        <v>0.44123480597826997</v>
      </c>
      <c r="D143" s="14">
        <v>0.45445881029923602</v>
      </c>
      <c r="E143" s="14">
        <v>0.427992239516856</v>
      </c>
      <c r="F143" s="14"/>
      <c r="G143" s="14">
        <v>0.52586289624390004</v>
      </c>
      <c r="H143" s="14">
        <v>0.42308690797271298</v>
      </c>
      <c r="I143" s="14">
        <v>0.39783805114614301</v>
      </c>
      <c r="J143" s="14">
        <v>0.466213429359908</v>
      </c>
      <c r="K143" s="14">
        <v>0.40864248531602299</v>
      </c>
      <c r="L143" s="14">
        <v>0.43658455718565897</v>
      </c>
      <c r="M143" s="14"/>
      <c r="N143" s="14">
        <v>0.474906087062264</v>
      </c>
      <c r="O143" s="14">
        <v>0.45623839610014899</v>
      </c>
      <c r="P143" s="14">
        <v>0.4302029297487</v>
      </c>
      <c r="Q143" s="14">
        <v>0.42699069267369999</v>
      </c>
      <c r="R143" s="14">
        <v>0.42274270310226603</v>
      </c>
      <c r="S143" s="14"/>
      <c r="T143" s="14">
        <v>0.43196247463001702</v>
      </c>
      <c r="U143" s="14">
        <v>0.44706800164483301</v>
      </c>
      <c r="V143" s="14"/>
      <c r="W143" s="14">
        <v>0.43281242479839199</v>
      </c>
      <c r="X143" s="14">
        <v>0.44317087133667699</v>
      </c>
      <c r="Y143" s="14"/>
      <c r="Z143" s="14">
        <v>0.44477905960690101</v>
      </c>
      <c r="AA143" s="14">
        <v>0.43895945685833598</v>
      </c>
    </row>
    <row r="144" spans="2:27" x14ac:dyDescent="0.3">
      <c r="B144" t="s">
        <v>49</v>
      </c>
      <c r="C144" s="14">
        <v>0.11548084013637901</v>
      </c>
      <c r="D144" s="14">
        <v>0.14304573573864601</v>
      </c>
      <c r="E144" s="14">
        <v>8.9022121104895199E-2</v>
      </c>
      <c r="F144" s="14"/>
      <c r="G144" s="14">
        <v>0.118649263963688</v>
      </c>
      <c r="H144" s="14">
        <v>0.129241446372967</v>
      </c>
      <c r="I144" s="14">
        <v>0.105653713040289</v>
      </c>
      <c r="J144" s="14">
        <v>0.11052873502126</v>
      </c>
      <c r="K144" s="14">
        <v>0.14614513760657599</v>
      </c>
      <c r="L144" s="14">
        <v>9.3622100955047902E-2</v>
      </c>
      <c r="M144" s="14"/>
      <c r="N144" s="14">
        <v>7.8119822010354403E-2</v>
      </c>
      <c r="O144" s="14">
        <v>0.14374108798334601</v>
      </c>
      <c r="P144" s="14">
        <v>0.13971014387314201</v>
      </c>
      <c r="Q144" s="14">
        <v>0.106831720140313</v>
      </c>
      <c r="R144" s="14">
        <v>9.8930680069989105E-2</v>
      </c>
      <c r="S144" s="14"/>
      <c r="T144" s="14">
        <v>0.10716033838933001</v>
      </c>
      <c r="U144" s="14">
        <v>0.12071524267352</v>
      </c>
      <c r="V144" s="14"/>
      <c r="W144" s="14">
        <v>8.3347357131128494E-2</v>
      </c>
      <c r="X144" s="14">
        <v>0.12286741193392001</v>
      </c>
      <c r="Y144" s="14"/>
      <c r="Z144" s="14">
        <v>0.118091058151019</v>
      </c>
      <c r="AA144" s="14">
        <v>0.11380512561796199</v>
      </c>
    </row>
    <row r="145" spans="2:27" x14ac:dyDescent="0.3">
      <c r="B145" t="s">
        <v>50</v>
      </c>
      <c r="C145" s="14">
        <v>3.9881268152008903E-2</v>
      </c>
      <c r="D145" s="14">
        <v>5.0989723274166697E-2</v>
      </c>
      <c r="E145" s="14">
        <v>2.9192959605871802E-2</v>
      </c>
      <c r="F145" s="14"/>
      <c r="G145" s="14">
        <v>2.5408024828363601E-2</v>
      </c>
      <c r="H145" s="14">
        <v>2.0322077246706101E-2</v>
      </c>
      <c r="I145" s="14">
        <v>3.19465938865282E-2</v>
      </c>
      <c r="J145" s="14">
        <v>3.82170699872958E-2</v>
      </c>
      <c r="K145" s="14">
        <v>5.4118841717969698E-2</v>
      </c>
      <c r="L145" s="14">
        <v>6.3629522552137399E-2</v>
      </c>
      <c r="M145" s="14"/>
      <c r="N145" s="14">
        <v>1.4516544293841501E-2</v>
      </c>
      <c r="O145" s="14">
        <v>4.8927703641771202E-2</v>
      </c>
      <c r="P145" s="14">
        <v>7.9537261262169395E-2</v>
      </c>
      <c r="Q145" s="14">
        <v>3.2707336038205297E-2</v>
      </c>
      <c r="R145" s="14">
        <v>1.8445638443224999E-2</v>
      </c>
      <c r="S145" s="14"/>
      <c r="T145" s="14">
        <v>3.5370926127289502E-2</v>
      </c>
      <c r="U145" s="14">
        <v>4.2718710707193699E-2</v>
      </c>
      <c r="V145" s="14"/>
      <c r="W145" s="14">
        <v>4.71728908211205E-2</v>
      </c>
      <c r="X145" s="14">
        <v>3.8205131943644097E-2</v>
      </c>
      <c r="Y145" s="14"/>
      <c r="Z145" s="14">
        <v>3.7170614805245701E-2</v>
      </c>
      <c r="AA145" s="14">
        <v>4.16214604049506E-2</v>
      </c>
    </row>
    <row r="146" spans="2:27" x14ac:dyDescent="0.3">
      <c r="B146" t="s">
        <v>51</v>
      </c>
      <c r="C146" s="14">
        <v>1.2260454852454901E-2</v>
      </c>
      <c r="D146" s="14">
        <v>1.4869568203634701E-2</v>
      </c>
      <c r="E146" s="14">
        <v>9.7611659440671808E-3</v>
      </c>
      <c r="F146" s="14"/>
      <c r="G146" s="14">
        <v>1.7876632904716E-2</v>
      </c>
      <c r="H146" s="14">
        <v>1.1000201058582199E-2</v>
      </c>
      <c r="I146" s="14">
        <v>1.17886504979576E-2</v>
      </c>
      <c r="J146" s="14">
        <v>3.4340964150057899E-3</v>
      </c>
      <c r="K146" s="14">
        <v>3.1296466571688802E-2</v>
      </c>
      <c r="L146" s="14">
        <v>4.3147877165233403E-3</v>
      </c>
      <c r="M146" s="14"/>
      <c r="N146" s="14">
        <v>7.3900472547669604E-3</v>
      </c>
      <c r="O146" s="14">
        <v>1.21141164824037E-2</v>
      </c>
      <c r="P146" s="14">
        <v>2.8262342822606999E-2</v>
      </c>
      <c r="Q146" s="14">
        <v>5.7249143224141598E-3</v>
      </c>
      <c r="R146" s="14">
        <v>6.7173488033745298E-3</v>
      </c>
      <c r="S146" s="14"/>
      <c r="T146" s="14">
        <v>5.7662651395232302E-3</v>
      </c>
      <c r="U146" s="14">
        <v>1.6345930000886001E-2</v>
      </c>
      <c r="V146" s="14"/>
      <c r="W146" s="14">
        <v>9.3379055053083304E-3</v>
      </c>
      <c r="X146" s="14">
        <v>1.2932265641874399E-2</v>
      </c>
      <c r="Y146" s="14"/>
      <c r="Z146" s="14">
        <v>1.2703415208846399E-2</v>
      </c>
      <c r="AA146" s="14">
        <v>1.19760820161151E-2</v>
      </c>
    </row>
    <row r="147" spans="2:27" x14ac:dyDescent="0.3">
      <c r="B147" t="s">
        <v>52</v>
      </c>
      <c r="C147" s="14">
        <v>9.7646247385930005E-3</v>
      </c>
      <c r="D147" s="14">
        <v>6.3141848044847102E-3</v>
      </c>
      <c r="E147" s="14">
        <v>1.31698690428517E-2</v>
      </c>
      <c r="F147" s="14"/>
      <c r="G147" s="14">
        <v>3.8320310419252702E-3</v>
      </c>
      <c r="H147" s="14">
        <v>1.9650606075094199E-2</v>
      </c>
      <c r="I147" s="14">
        <v>1.51585563513548E-2</v>
      </c>
      <c r="J147" s="14">
        <v>1.0487792981077699E-2</v>
      </c>
      <c r="K147" s="14">
        <v>7.5354939645524404E-3</v>
      </c>
      <c r="L147" s="14">
        <v>2.20853554432218E-3</v>
      </c>
      <c r="M147" s="14"/>
      <c r="N147" s="14">
        <v>3.6207683158891901E-3</v>
      </c>
      <c r="O147" s="14">
        <v>2.0549136481273198E-3</v>
      </c>
      <c r="P147" s="14">
        <v>9.2525455224403107E-3</v>
      </c>
      <c r="Q147" s="14">
        <v>4.2904998690656698E-3</v>
      </c>
      <c r="R147" s="14">
        <v>0</v>
      </c>
      <c r="S147" s="14"/>
      <c r="T147" s="14">
        <v>8.8978419789542493E-3</v>
      </c>
      <c r="U147" s="14">
        <v>1.03099151566634E-2</v>
      </c>
      <c r="V147" s="14"/>
      <c r="W147" s="14">
        <v>2.4772243096183701E-3</v>
      </c>
      <c r="X147" s="14">
        <v>1.1439790374302599E-2</v>
      </c>
      <c r="Y147" s="14"/>
      <c r="Z147" s="14">
        <v>6.6411395393564899E-3</v>
      </c>
      <c r="AA147" s="14">
        <v>1.17698478529319E-2</v>
      </c>
    </row>
    <row r="148" spans="2:27" x14ac:dyDescent="0.3">
      <c r="B148" t="s">
        <v>53</v>
      </c>
      <c r="C148" s="14">
        <v>0.82261281212056403</v>
      </c>
      <c r="D148" s="14">
        <v>0.78478078797906803</v>
      </c>
      <c r="E148" s="14">
        <v>0.85885388430231402</v>
      </c>
      <c r="F148" s="14"/>
      <c r="G148" s="14">
        <v>0.83423404726130701</v>
      </c>
      <c r="H148" s="14">
        <v>0.81978566924665097</v>
      </c>
      <c r="I148" s="14">
        <v>0.83545248622387003</v>
      </c>
      <c r="J148" s="14">
        <v>0.83733230559536098</v>
      </c>
      <c r="K148" s="14">
        <v>0.76090406013921297</v>
      </c>
      <c r="L148" s="14">
        <v>0.83622505323196905</v>
      </c>
      <c r="M148" s="14"/>
      <c r="N148" s="14">
        <v>0.896352818125148</v>
      </c>
      <c r="O148" s="14">
        <v>0.79316217824435098</v>
      </c>
      <c r="P148" s="14">
        <v>0.74323770651964105</v>
      </c>
      <c r="Q148" s="14">
        <v>0.85044552963000197</v>
      </c>
      <c r="R148" s="14">
        <v>0.875906332683411</v>
      </c>
      <c r="S148" s="14"/>
      <c r="T148" s="14">
        <v>0.842804628364903</v>
      </c>
      <c r="U148" s="14">
        <v>0.80991020146173698</v>
      </c>
      <c r="V148" s="14"/>
      <c r="W148" s="14">
        <v>0.85766462223282502</v>
      </c>
      <c r="X148" s="14">
        <v>0.81455540010625904</v>
      </c>
      <c r="Y148" s="14"/>
      <c r="Z148" s="14">
        <v>0.82539377229553201</v>
      </c>
      <c r="AA148" s="14">
        <v>0.82082748410804096</v>
      </c>
    </row>
    <row r="149" spans="2:27" x14ac:dyDescent="0.3">
      <c r="B149" t="s">
        <v>54</v>
      </c>
      <c r="C149" s="14">
        <v>5.2141723004463701E-2</v>
      </c>
      <c r="D149" s="14">
        <v>6.5859291477801396E-2</v>
      </c>
      <c r="E149" s="14">
        <v>3.8954125549939003E-2</v>
      </c>
      <c r="F149" s="14"/>
      <c r="G149" s="14">
        <v>4.3284657733079601E-2</v>
      </c>
      <c r="H149" s="14">
        <v>3.1322278305288297E-2</v>
      </c>
      <c r="I149" s="14">
        <v>4.3735244384485797E-2</v>
      </c>
      <c r="J149" s="14">
        <v>4.1651166402301598E-2</v>
      </c>
      <c r="K149" s="14">
        <v>8.5415308289658501E-2</v>
      </c>
      <c r="L149" s="14">
        <v>6.7944310268660796E-2</v>
      </c>
      <c r="M149" s="14"/>
      <c r="N149" s="14">
        <v>2.1906591548608498E-2</v>
      </c>
      <c r="O149" s="14">
        <v>6.1041820124174903E-2</v>
      </c>
      <c r="P149" s="14">
        <v>0.107799604084776</v>
      </c>
      <c r="Q149" s="14">
        <v>3.8432250360619397E-2</v>
      </c>
      <c r="R149" s="14">
        <v>2.5162987246599499E-2</v>
      </c>
      <c r="S149" s="14"/>
      <c r="T149" s="14">
        <v>4.11371912668127E-2</v>
      </c>
      <c r="U149" s="14">
        <v>5.9064640708079701E-2</v>
      </c>
      <c r="V149" s="14"/>
      <c r="W149" s="14">
        <v>5.6510796326428803E-2</v>
      </c>
      <c r="X149" s="14">
        <v>5.1137397585518503E-2</v>
      </c>
      <c r="Y149" s="14"/>
      <c r="Z149" s="14">
        <v>4.9874030014092102E-2</v>
      </c>
      <c r="AA149" s="14">
        <v>5.3597542421065798E-2</v>
      </c>
    </row>
    <row r="150" spans="2:27" x14ac:dyDescent="0.3">
      <c r="B150" t="s">
        <v>55</v>
      </c>
      <c r="C150" s="14">
        <v>0.77047108911610096</v>
      </c>
      <c r="D150" s="14">
        <v>0.71892149650126702</v>
      </c>
      <c r="E150" s="14">
        <v>0.81989975875237497</v>
      </c>
      <c r="F150" s="14"/>
      <c r="G150" s="14">
        <v>0.79094938952822702</v>
      </c>
      <c r="H150" s="14">
        <v>0.78846339094136197</v>
      </c>
      <c r="I150" s="14">
        <v>0.79171724183938397</v>
      </c>
      <c r="J150" s="14">
        <v>0.79568113919305905</v>
      </c>
      <c r="K150" s="14">
        <v>0.67548875184955504</v>
      </c>
      <c r="L150" s="14">
        <v>0.76828074296330895</v>
      </c>
      <c r="M150" s="14"/>
      <c r="N150" s="14">
        <v>0.87444622657653903</v>
      </c>
      <c r="O150" s="14">
        <v>0.73212035812017595</v>
      </c>
      <c r="P150" s="14">
        <v>0.63543810243486498</v>
      </c>
      <c r="Q150" s="14">
        <v>0.81201327926938305</v>
      </c>
      <c r="R150" s="14">
        <v>0.85074334543681196</v>
      </c>
      <c r="S150" s="14"/>
      <c r="T150" s="14">
        <v>0.80166743709808996</v>
      </c>
      <c r="U150" s="14">
        <v>0.75084556075365705</v>
      </c>
      <c r="V150" s="14"/>
      <c r="W150" s="14">
        <v>0.80115382590639606</v>
      </c>
      <c r="X150" s="14">
        <v>0.76341800252073999</v>
      </c>
      <c r="Y150" s="14"/>
      <c r="Z150" s="14">
        <v>0.77551974228144005</v>
      </c>
      <c r="AA150" s="14">
        <v>0.767229941686975</v>
      </c>
    </row>
    <row r="151" spans="2:27"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row>
    <row r="152" spans="2:27" x14ac:dyDescent="0.3">
      <c r="B152" s="6" t="s">
        <v>94</v>
      </c>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row>
    <row r="153" spans="2:27" x14ac:dyDescent="0.3">
      <c r="B153" s="24" t="s">
        <v>59</v>
      </c>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row>
    <row r="154" spans="2:27" x14ac:dyDescent="0.3">
      <c r="B154" t="s">
        <v>47</v>
      </c>
      <c r="C154" s="14">
        <v>0.229201989321169</v>
      </c>
      <c r="D154" s="14">
        <v>0.25533052565866998</v>
      </c>
      <c r="E154" s="14">
        <v>0.20458309789752299</v>
      </c>
      <c r="F154" s="14"/>
      <c r="G154" s="14">
        <v>9.5141496750514906E-2</v>
      </c>
      <c r="H154" s="14">
        <v>0.193853822062869</v>
      </c>
      <c r="I154" s="14">
        <v>0.21211106656099399</v>
      </c>
      <c r="J154" s="14">
        <v>0.19958442895839401</v>
      </c>
      <c r="K154" s="14">
        <v>0.26057669697436903</v>
      </c>
      <c r="L154" s="14">
        <v>0.36385874984240202</v>
      </c>
      <c r="M154" s="14"/>
      <c r="N154" s="14">
        <v>0.17730340906056</v>
      </c>
      <c r="O154" s="14">
        <v>0.34981378310802302</v>
      </c>
      <c r="P154" s="14">
        <v>0.30654178197367898</v>
      </c>
      <c r="Q154" s="14">
        <v>0.24706287602500099</v>
      </c>
      <c r="R154" s="14">
        <v>0.15257547677276001</v>
      </c>
      <c r="S154" s="14"/>
      <c r="T154" s="14">
        <v>0.21911950721208101</v>
      </c>
      <c r="U154" s="14">
        <v>0.23554484838627399</v>
      </c>
      <c r="V154" s="14"/>
      <c r="W154" s="14">
        <v>0.31661289297623002</v>
      </c>
      <c r="X154" s="14">
        <v>0.20910871416545099</v>
      </c>
      <c r="Y154" s="14"/>
      <c r="Z154" s="14">
        <v>0.221587036881435</v>
      </c>
      <c r="AA154" s="14">
        <v>0.234090656202152</v>
      </c>
    </row>
    <row r="155" spans="2:27" x14ac:dyDescent="0.3">
      <c r="B155" t="s">
        <v>48</v>
      </c>
      <c r="C155" s="14">
        <v>0.33702274797633203</v>
      </c>
      <c r="D155" s="14">
        <v>0.360789864391448</v>
      </c>
      <c r="E155" s="14">
        <v>0.31512382430731101</v>
      </c>
      <c r="F155" s="14"/>
      <c r="G155" s="14">
        <v>0.28822309805922502</v>
      </c>
      <c r="H155" s="14">
        <v>0.32925164058947698</v>
      </c>
      <c r="I155" s="14">
        <v>0.345227040803259</v>
      </c>
      <c r="J155" s="14">
        <v>0.30548723830346203</v>
      </c>
      <c r="K155" s="14">
        <v>0.38185620465956899</v>
      </c>
      <c r="L155" s="14">
        <v>0.36458593051502203</v>
      </c>
      <c r="M155" s="14"/>
      <c r="N155" s="14">
        <v>0.38083016624038601</v>
      </c>
      <c r="O155" s="14">
        <v>0.37972109011180299</v>
      </c>
      <c r="P155" s="14">
        <v>0.36082959645788598</v>
      </c>
      <c r="Q155" s="14">
        <v>0.28544425922206701</v>
      </c>
      <c r="R155" s="14">
        <v>0.217182105468292</v>
      </c>
      <c r="S155" s="14"/>
      <c r="T155" s="14">
        <v>0.34902575993962698</v>
      </c>
      <c r="U155" s="14">
        <v>0.32947168937625498</v>
      </c>
      <c r="V155" s="14"/>
      <c r="W155" s="14">
        <v>0.34337432530610901</v>
      </c>
      <c r="X155" s="14">
        <v>0.33556270139605998</v>
      </c>
      <c r="Y155" s="14"/>
      <c r="Z155" s="14">
        <v>0.33918861709203202</v>
      </c>
      <c r="AA155" s="14">
        <v>0.33563229771439501</v>
      </c>
    </row>
    <row r="156" spans="2:27" x14ac:dyDescent="0.3">
      <c r="B156" t="s">
        <v>49</v>
      </c>
      <c r="C156" s="14">
        <v>0.24005686989497199</v>
      </c>
      <c r="D156" s="14">
        <v>0.20287751531954101</v>
      </c>
      <c r="E156" s="14">
        <v>0.27523342366509901</v>
      </c>
      <c r="F156" s="14"/>
      <c r="G156" s="14">
        <v>0.31318129186350102</v>
      </c>
      <c r="H156" s="14">
        <v>0.286549287686792</v>
      </c>
      <c r="I156" s="14">
        <v>0.24072716692150101</v>
      </c>
      <c r="J156" s="14">
        <v>0.26428540506277998</v>
      </c>
      <c r="K156" s="14">
        <v>0.200690340500676</v>
      </c>
      <c r="L156" s="14">
        <v>0.159920540211414</v>
      </c>
      <c r="M156" s="14"/>
      <c r="N156" s="14">
        <v>0.24145467451539099</v>
      </c>
      <c r="O156" s="14">
        <v>0.153420824477428</v>
      </c>
      <c r="P156" s="14">
        <v>0.189635137035047</v>
      </c>
      <c r="Q156" s="14">
        <v>0.29540294439157699</v>
      </c>
      <c r="R156" s="14">
        <v>0.295958481446358</v>
      </c>
      <c r="S156" s="14"/>
      <c r="T156" s="14">
        <v>0.26615605608368198</v>
      </c>
      <c r="U156" s="14">
        <v>0.22363795063304601</v>
      </c>
      <c r="V156" s="14"/>
      <c r="W156" s="14">
        <v>0.21497180096294999</v>
      </c>
      <c r="X156" s="14">
        <v>0.24582321220782899</v>
      </c>
      <c r="Y156" s="14"/>
      <c r="Z156" s="14">
        <v>0.23392909217082</v>
      </c>
      <c r="AA156" s="14">
        <v>0.24399079650202099</v>
      </c>
    </row>
    <row r="157" spans="2:27" x14ac:dyDescent="0.3">
      <c r="B157" t="s">
        <v>50</v>
      </c>
      <c r="C157" s="14">
        <v>0.119257066571542</v>
      </c>
      <c r="D157" s="14">
        <v>0.110538013910568</v>
      </c>
      <c r="E157" s="14">
        <v>0.12822614626353299</v>
      </c>
      <c r="F157" s="14"/>
      <c r="G157" s="14">
        <v>0.18613216753387299</v>
      </c>
      <c r="H157" s="14">
        <v>0.12893195438427099</v>
      </c>
      <c r="I157" s="14">
        <v>0.14248650791386999</v>
      </c>
      <c r="J157" s="14">
        <v>0.130799273957386</v>
      </c>
      <c r="K157" s="14">
        <v>8.0718920476469003E-2</v>
      </c>
      <c r="L157" s="14">
        <v>6.4577619170153505E-2</v>
      </c>
      <c r="M157" s="14"/>
      <c r="N157" s="14">
        <v>0.139266111396779</v>
      </c>
      <c r="O157" s="14">
        <v>8.6699030761131807E-2</v>
      </c>
      <c r="P157" s="14">
        <v>9.1853748299849894E-2</v>
      </c>
      <c r="Q157" s="14">
        <v>0.102723775414163</v>
      </c>
      <c r="R157" s="14">
        <v>0.20119691078346599</v>
      </c>
      <c r="S157" s="14"/>
      <c r="T157" s="14">
        <v>0.108924919729915</v>
      </c>
      <c r="U157" s="14">
        <v>0.12575698896637999</v>
      </c>
      <c r="V157" s="14"/>
      <c r="W157" s="14">
        <v>7.4093174441753604E-2</v>
      </c>
      <c r="X157" s="14">
        <v>0.12963895800293801</v>
      </c>
      <c r="Y157" s="14"/>
      <c r="Z157" s="14">
        <v>0.12338345881896701</v>
      </c>
      <c r="AA157" s="14">
        <v>0.116607994594064</v>
      </c>
    </row>
    <row r="158" spans="2:27" x14ac:dyDescent="0.3">
      <c r="B158" t="s">
        <v>51</v>
      </c>
      <c r="C158" s="14">
        <v>5.7754803073286197E-2</v>
      </c>
      <c r="D158" s="14">
        <v>6.3514150808886699E-2</v>
      </c>
      <c r="E158" s="14">
        <v>5.05401803624142E-2</v>
      </c>
      <c r="F158" s="14"/>
      <c r="G158" s="14">
        <v>9.1264893829034799E-2</v>
      </c>
      <c r="H158" s="14">
        <v>4.1777175574496901E-2</v>
      </c>
      <c r="I158" s="14">
        <v>4.2858492733722803E-2</v>
      </c>
      <c r="J158" s="14">
        <v>8.22583320560515E-2</v>
      </c>
      <c r="K158" s="14">
        <v>5.4219200488752797E-2</v>
      </c>
      <c r="L158" s="14">
        <v>4.30726977505674E-2</v>
      </c>
      <c r="M158" s="14"/>
      <c r="N158" s="14">
        <v>4.1894291616056199E-2</v>
      </c>
      <c r="O158" s="14">
        <v>2.3931641273242699E-2</v>
      </c>
      <c r="P158" s="14">
        <v>4.8919316259233403E-2</v>
      </c>
      <c r="Q158" s="14">
        <v>5.62217336505604E-2</v>
      </c>
      <c r="R158" s="14">
        <v>0.103349471652047</v>
      </c>
      <c r="S158" s="14"/>
      <c r="T158" s="14">
        <v>4.7706977881380598E-2</v>
      </c>
      <c r="U158" s="14">
        <v>6.4075859576389199E-2</v>
      </c>
      <c r="V158" s="14"/>
      <c r="W158" s="14">
        <v>4.0078133142201801E-2</v>
      </c>
      <c r="X158" s="14">
        <v>6.1818165627730202E-2</v>
      </c>
      <c r="Y158" s="14"/>
      <c r="Z158" s="14">
        <v>7.0476699139573801E-2</v>
      </c>
      <c r="AA158" s="14">
        <v>4.9587567301984201E-2</v>
      </c>
    </row>
    <row r="159" spans="2:27" x14ac:dyDescent="0.3">
      <c r="B159" t="s">
        <v>52</v>
      </c>
      <c r="C159" s="14">
        <v>1.6706523162698501E-2</v>
      </c>
      <c r="D159" s="14">
        <v>6.9499299108863001E-3</v>
      </c>
      <c r="E159" s="14">
        <v>2.62933275041199E-2</v>
      </c>
      <c r="F159" s="14"/>
      <c r="G159" s="14">
        <v>2.6057051963850799E-2</v>
      </c>
      <c r="H159" s="14">
        <v>1.96361197020937E-2</v>
      </c>
      <c r="I159" s="14">
        <v>1.6589725066654501E-2</v>
      </c>
      <c r="J159" s="14">
        <v>1.7585321661926199E-2</v>
      </c>
      <c r="K159" s="14">
        <v>2.1938636900164898E-2</v>
      </c>
      <c r="L159" s="14">
        <v>3.9844625104411904E-3</v>
      </c>
      <c r="M159" s="14"/>
      <c r="N159" s="14">
        <v>1.9251347170826501E-2</v>
      </c>
      <c r="O159" s="14">
        <v>6.4136302683714397E-3</v>
      </c>
      <c r="P159" s="14">
        <v>2.2204199743046699E-3</v>
      </c>
      <c r="Q159" s="14">
        <v>1.3144411296631599E-2</v>
      </c>
      <c r="R159" s="14">
        <v>2.9737553877078601E-2</v>
      </c>
      <c r="S159" s="14"/>
      <c r="T159" s="14">
        <v>9.0667791533146705E-3</v>
      </c>
      <c r="U159" s="14">
        <v>2.1512663061654901E-2</v>
      </c>
      <c r="V159" s="14"/>
      <c r="W159" s="14">
        <v>1.08696731707555E-2</v>
      </c>
      <c r="X159" s="14">
        <v>1.80482485999914E-2</v>
      </c>
      <c r="Y159" s="14"/>
      <c r="Z159" s="14">
        <v>1.1435095897173401E-2</v>
      </c>
      <c r="AA159" s="14">
        <v>2.0090687685383201E-2</v>
      </c>
    </row>
    <row r="160" spans="2:27" x14ac:dyDescent="0.3">
      <c r="B160" t="s">
        <v>53</v>
      </c>
      <c r="C160" s="14">
        <v>0.566224737297501</v>
      </c>
      <c r="D160" s="14">
        <v>0.61612039005011798</v>
      </c>
      <c r="E160" s="14">
        <v>0.51970692220483405</v>
      </c>
      <c r="F160" s="14"/>
      <c r="G160" s="14">
        <v>0.38336459480974</v>
      </c>
      <c r="H160" s="14">
        <v>0.52310546265234603</v>
      </c>
      <c r="I160" s="14">
        <v>0.55733810736425204</v>
      </c>
      <c r="J160" s="14">
        <v>0.50507166726185604</v>
      </c>
      <c r="K160" s="14">
        <v>0.64243290163393796</v>
      </c>
      <c r="L160" s="14">
        <v>0.72844468035742405</v>
      </c>
      <c r="M160" s="14"/>
      <c r="N160" s="14">
        <v>0.55813357530094598</v>
      </c>
      <c r="O160" s="14">
        <v>0.72953487321982602</v>
      </c>
      <c r="P160" s="14">
        <v>0.66737137843156502</v>
      </c>
      <c r="Q160" s="14">
        <v>0.53250713524706805</v>
      </c>
      <c r="R160" s="14">
        <v>0.36975758224105099</v>
      </c>
      <c r="S160" s="14"/>
      <c r="T160" s="14">
        <v>0.56814526715170799</v>
      </c>
      <c r="U160" s="14">
        <v>0.56501653776252903</v>
      </c>
      <c r="V160" s="14"/>
      <c r="W160" s="14">
        <v>0.65998721828233897</v>
      </c>
      <c r="X160" s="14">
        <v>0.544671415561511</v>
      </c>
      <c r="Y160" s="14"/>
      <c r="Z160" s="14">
        <v>0.56077565397346596</v>
      </c>
      <c r="AA160" s="14">
        <v>0.56972295391654704</v>
      </c>
    </row>
    <row r="161" spans="2:27" x14ac:dyDescent="0.3">
      <c r="B161" t="s">
        <v>54</v>
      </c>
      <c r="C161" s="14">
        <v>0.17701186964482901</v>
      </c>
      <c r="D161" s="14">
        <v>0.174052164719455</v>
      </c>
      <c r="E161" s="14">
        <v>0.17876632662594799</v>
      </c>
      <c r="F161" s="14"/>
      <c r="G161" s="14">
        <v>0.27739706136290798</v>
      </c>
      <c r="H161" s="14">
        <v>0.170709129958768</v>
      </c>
      <c r="I161" s="14">
        <v>0.18534500064759299</v>
      </c>
      <c r="J161" s="14">
        <v>0.21305760601343801</v>
      </c>
      <c r="K161" s="14">
        <v>0.13493812096522201</v>
      </c>
      <c r="L161" s="14">
        <v>0.107650316920721</v>
      </c>
      <c r="M161" s="14"/>
      <c r="N161" s="14">
        <v>0.18116040301283601</v>
      </c>
      <c r="O161" s="14">
        <v>0.110630672034374</v>
      </c>
      <c r="P161" s="14">
        <v>0.14077306455908301</v>
      </c>
      <c r="Q161" s="14">
        <v>0.15894550906472299</v>
      </c>
      <c r="R161" s="14">
        <v>0.30454638243551202</v>
      </c>
      <c r="S161" s="14"/>
      <c r="T161" s="14">
        <v>0.15663189761129501</v>
      </c>
      <c r="U161" s="14">
        <v>0.18983284854276999</v>
      </c>
      <c r="V161" s="14"/>
      <c r="W161" s="14">
        <v>0.114171307583955</v>
      </c>
      <c r="X161" s="14">
        <v>0.191457123630668</v>
      </c>
      <c r="Y161" s="14"/>
      <c r="Z161" s="14">
        <v>0.19386015795854</v>
      </c>
      <c r="AA161" s="14">
        <v>0.166195561896049</v>
      </c>
    </row>
    <row r="162" spans="2:27" x14ac:dyDescent="0.3">
      <c r="B162" t="s">
        <v>55</v>
      </c>
      <c r="C162" s="14">
        <v>0.38921286765267199</v>
      </c>
      <c r="D162" s="14">
        <v>0.44206822533066398</v>
      </c>
      <c r="E162" s="14">
        <v>0.34094059557888601</v>
      </c>
      <c r="F162" s="14"/>
      <c r="G162" s="14">
        <v>0.105967533446832</v>
      </c>
      <c r="H162" s="14">
        <v>0.35239633269357901</v>
      </c>
      <c r="I162" s="14">
        <v>0.37199310671666003</v>
      </c>
      <c r="J162" s="14">
        <v>0.292014061248418</v>
      </c>
      <c r="K162" s="14">
        <v>0.50749478066871601</v>
      </c>
      <c r="L162" s="14">
        <v>0.62079436343670302</v>
      </c>
      <c r="M162" s="14"/>
      <c r="N162" s="14">
        <v>0.376973172288111</v>
      </c>
      <c r="O162" s="14">
        <v>0.61890420118545098</v>
      </c>
      <c r="P162" s="14">
        <v>0.52659831387248202</v>
      </c>
      <c r="Q162" s="14">
        <v>0.37356162618234501</v>
      </c>
      <c r="R162" s="14">
        <v>6.52111998055388E-2</v>
      </c>
      <c r="S162" s="14"/>
      <c r="T162" s="14">
        <v>0.41151336954041201</v>
      </c>
      <c r="U162" s="14">
        <v>0.37518368921975997</v>
      </c>
      <c r="V162" s="14"/>
      <c r="W162" s="14">
        <v>0.54581591069838398</v>
      </c>
      <c r="X162" s="14">
        <v>0.35321429193084303</v>
      </c>
      <c r="Y162" s="14"/>
      <c r="Z162" s="14">
        <v>0.36691549601492601</v>
      </c>
      <c r="AA162" s="14">
        <v>0.40352739202049798</v>
      </c>
    </row>
    <row r="163" spans="2:27" x14ac:dyDescent="0.3">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row>
    <row r="164" spans="2:27" x14ac:dyDescent="0.3">
      <c r="B164" s="6" t="s">
        <v>99</v>
      </c>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row>
    <row r="165" spans="2:27" x14ac:dyDescent="0.3">
      <c r="B165" s="24" t="s">
        <v>59</v>
      </c>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row>
    <row r="166" spans="2:27" x14ac:dyDescent="0.3">
      <c r="B166" t="s">
        <v>95</v>
      </c>
      <c r="C166" s="14">
        <v>0.119965718369966</v>
      </c>
      <c r="D166" s="14">
        <v>0.132069828285694</v>
      </c>
      <c r="E166" s="14">
        <v>0.108614049730532</v>
      </c>
      <c r="F166" s="14"/>
      <c r="G166" s="14">
        <v>0.16483630265746199</v>
      </c>
      <c r="H166" s="14">
        <v>0.145863637585878</v>
      </c>
      <c r="I166" s="14">
        <v>0.130671856361393</v>
      </c>
      <c r="J166" s="14">
        <v>0.12513026373347</v>
      </c>
      <c r="K166" s="14">
        <v>8.0736483597978206E-2</v>
      </c>
      <c r="L166" s="14">
        <v>8.2539501421711306E-2</v>
      </c>
      <c r="M166" s="14"/>
      <c r="N166" s="14">
        <v>0.104944259236702</v>
      </c>
      <c r="O166" s="14">
        <v>0.13143152662866001</v>
      </c>
      <c r="P166" s="14">
        <v>0.182956094008738</v>
      </c>
      <c r="Q166" s="14">
        <v>9.2116086792251195E-2</v>
      </c>
      <c r="R166" s="14">
        <v>0.117959690072859</v>
      </c>
      <c r="S166" s="14"/>
      <c r="T166" s="14">
        <v>0.13867624563231701</v>
      </c>
      <c r="U166" s="14">
        <v>0.10819498213905999</v>
      </c>
      <c r="V166" s="14"/>
      <c r="W166" s="14">
        <v>6.7546142211969598E-2</v>
      </c>
      <c r="X166" s="14">
        <v>0.13201548474059099</v>
      </c>
      <c r="Y166" s="14"/>
      <c r="Z166" s="14">
        <v>0.14651119608218999</v>
      </c>
      <c r="AA166" s="14">
        <v>0.102923983866876</v>
      </c>
    </row>
    <row r="167" spans="2:27" x14ac:dyDescent="0.3">
      <c r="B167" t="s">
        <v>96</v>
      </c>
      <c r="C167" s="14">
        <v>0.348094576350851</v>
      </c>
      <c r="D167" s="14">
        <v>0.35699340416995001</v>
      </c>
      <c r="E167" s="14">
        <v>0.33689882565684798</v>
      </c>
      <c r="F167" s="14"/>
      <c r="G167" s="14">
        <v>0.46905028627263701</v>
      </c>
      <c r="H167" s="14">
        <v>0.46713874562781899</v>
      </c>
      <c r="I167" s="14">
        <v>0.356253285002463</v>
      </c>
      <c r="J167" s="14">
        <v>0.30328898739321503</v>
      </c>
      <c r="K167" s="14">
        <v>0.24329506356150399</v>
      </c>
      <c r="L167" s="14">
        <v>0.27097327881752697</v>
      </c>
      <c r="M167" s="14"/>
      <c r="N167" s="14">
        <v>0.42256815894391297</v>
      </c>
      <c r="O167" s="14">
        <v>0.34662638673846402</v>
      </c>
      <c r="P167" s="14">
        <v>0.35913696072953799</v>
      </c>
      <c r="Q167" s="14">
        <v>0.33695947642371199</v>
      </c>
      <c r="R167" s="14">
        <v>0.40481683279029501</v>
      </c>
      <c r="S167" s="14"/>
      <c r="T167" s="14">
        <v>0.36499081422337698</v>
      </c>
      <c r="U167" s="14">
        <v>0.33746520409941599</v>
      </c>
      <c r="V167" s="14"/>
      <c r="W167" s="14">
        <v>0.303738045965607</v>
      </c>
      <c r="X167" s="14">
        <v>0.35829087833053003</v>
      </c>
      <c r="Y167" s="14"/>
      <c r="Z167" s="14">
        <v>0.36464569952921899</v>
      </c>
      <c r="AA167" s="14">
        <v>0.33746904344496498</v>
      </c>
    </row>
    <row r="168" spans="2:27" x14ac:dyDescent="0.3">
      <c r="B168" t="s">
        <v>97</v>
      </c>
      <c r="C168" s="14">
        <v>0.30417315829184699</v>
      </c>
      <c r="D168" s="14">
        <v>0.29306190253787501</v>
      </c>
      <c r="E168" s="14">
        <v>0.31618914159712003</v>
      </c>
      <c r="F168" s="14"/>
      <c r="G168" s="14">
        <v>0.24205806901456001</v>
      </c>
      <c r="H168" s="14">
        <v>0.247269619073618</v>
      </c>
      <c r="I168" s="14">
        <v>0.28634260135029199</v>
      </c>
      <c r="J168" s="14">
        <v>0.33147698119895003</v>
      </c>
      <c r="K168" s="14">
        <v>0.31614248360766101</v>
      </c>
      <c r="L168" s="14">
        <v>0.37601299105285002</v>
      </c>
      <c r="M168" s="14"/>
      <c r="N168" s="14">
        <v>0.313721091082859</v>
      </c>
      <c r="O168" s="14">
        <v>0.31392310015097102</v>
      </c>
      <c r="P168" s="14">
        <v>0.25799273694122199</v>
      </c>
      <c r="Q168" s="14">
        <v>0.377575909503921</v>
      </c>
      <c r="R168" s="14">
        <v>0.23112376150095901</v>
      </c>
      <c r="S168" s="14"/>
      <c r="T168" s="14">
        <v>0.28722591317077201</v>
      </c>
      <c r="U168" s="14">
        <v>0.31483461904939902</v>
      </c>
      <c r="V168" s="14"/>
      <c r="W168" s="14">
        <v>0.35947598101460199</v>
      </c>
      <c r="X168" s="14">
        <v>0.29146061572117099</v>
      </c>
      <c r="Y168" s="14"/>
      <c r="Z168" s="14">
        <v>0.30508728597963802</v>
      </c>
      <c r="AA168" s="14">
        <v>0.30358630423232902</v>
      </c>
    </row>
    <row r="169" spans="2:27" x14ac:dyDescent="0.3">
      <c r="B169" t="s">
        <v>98</v>
      </c>
      <c r="C169" s="14">
        <v>9.8967655421463893E-2</v>
      </c>
      <c r="D169" s="14">
        <v>0.11517939059076999</v>
      </c>
      <c r="E169" s="14">
        <v>8.3526067806103693E-2</v>
      </c>
      <c r="F169" s="14"/>
      <c r="G169" s="14">
        <v>5.7920205807847298E-2</v>
      </c>
      <c r="H169" s="14">
        <v>5.6592269917072398E-2</v>
      </c>
      <c r="I169" s="14">
        <v>9.9204611547940094E-2</v>
      </c>
      <c r="J169" s="14">
        <v>7.3841069977669996E-2</v>
      </c>
      <c r="K169" s="14">
        <v>0.14459365649598699</v>
      </c>
      <c r="L169" s="14">
        <v>0.150228042922354</v>
      </c>
      <c r="M169" s="14"/>
      <c r="N169" s="14">
        <v>9.2548770077149206E-2</v>
      </c>
      <c r="O169" s="14">
        <v>0.110856708282045</v>
      </c>
      <c r="P169" s="14">
        <v>9.6872455652826706E-2</v>
      </c>
      <c r="Q169" s="14">
        <v>0.10047310116463</v>
      </c>
      <c r="R169" s="14">
        <v>0.125263301202825</v>
      </c>
      <c r="S169" s="14"/>
      <c r="T169" s="14">
        <v>7.9916989809429406E-2</v>
      </c>
      <c r="U169" s="14">
        <v>0.110952371661591</v>
      </c>
      <c r="V169" s="14"/>
      <c r="W169" s="14">
        <v>0.106516907441423</v>
      </c>
      <c r="X169" s="14">
        <v>9.7232297568907194E-2</v>
      </c>
      <c r="Y169" s="14"/>
      <c r="Z169" s="14">
        <v>0.102610235588652</v>
      </c>
      <c r="AA169" s="14">
        <v>9.66291823757576E-2</v>
      </c>
    </row>
    <row r="170" spans="2:27" x14ac:dyDescent="0.3">
      <c r="B170" t="s">
        <v>52</v>
      </c>
      <c r="C170" s="14">
        <v>0.12879889156587301</v>
      </c>
      <c r="D170" s="14">
        <v>0.102695474415711</v>
      </c>
      <c r="E170" s="14">
        <v>0.15477191520939601</v>
      </c>
      <c r="F170" s="14"/>
      <c r="G170" s="14">
        <v>6.6135136247493995E-2</v>
      </c>
      <c r="H170" s="14">
        <v>8.3135727795612305E-2</v>
      </c>
      <c r="I170" s="14">
        <v>0.127527645737912</v>
      </c>
      <c r="J170" s="14">
        <v>0.16626269769669499</v>
      </c>
      <c r="K170" s="14">
        <v>0.21523231273686999</v>
      </c>
      <c r="L170" s="14">
        <v>0.120246185785558</v>
      </c>
      <c r="M170" s="14"/>
      <c r="N170" s="14">
        <v>6.6217720659376797E-2</v>
      </c>
      <c r="O170" s="14">
        <v>9.7162278199859606E-2</v>
      </c>
      <c r="P170" s="14">
        <v>0.103041752667674</v>
      </c>
      <c r="Q170" s="14">
        <v>9.2875426115485896E-2</v>
      </c>
      <c r="R170" s="14">
        <v>0.12083641443306101</v>
      </c>
      <c r="S170" s="14"/>
      <c r="T170" s="14">
        <v>0.12919003716410499</v>
      </c>
      <c r="U170" s="14">
        <v>0.128552823050533</v>
      </c>
      <c r="V170" s="14"/>
      <c r="W170" s="14">
        <v>0.16272292336639799</v>
      </c>
      <c r="X170" s="14">
        <v>0.121000723638801</v>
      </c>
      <c r="Y170" s="14"/>
      <c r="Z170" s="14">
        <v>8.1145582820301598E-2</v>
      </c>
      <c r="AA170" s="14">
        <v>0.159391486080072</v>
      </c>
    </row>
    <row r="171" spans="2:27" x14ac:dyDescent="0.3">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row>
    <row r="172" spans="2:27" x14ac:dyDescent="0.3">
      <c r="B172" s="6" t="s">
        <v>103</v>
      </c>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row>
    <row r="173" spans="2:27" x14ac:dyDescent="0.3">
      <c r="B173" s="24" t="s">
        <v>59</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row>
    <row r="174" spans="2:27" x14ac:dyDescent="0.3">
      <c r="B174" t="s">
        <v>100</v>
      </c>
      <c r="C174" s="14">
        <v>0.53382376791553598</v>
      </c>
      <c r="D174" s="14">
        <v>0.54847046197376403</v>
      </c>
      <c r="E174" s="14">
        <v>0.51954920823585404</v>
      </c>
      <c r="F174" s="14"/>
      <c r="G174" s="14">
        <v>0.52843422679710395</v>
      </c>
      <c r="H174" s="14">
        <v>0.52384538919769796</v>
      </c>
      <c r="I174" s="14">
        <v>0.55168612657169802</v>
      </c>
      <c r="J174" s="14">
        <v>0.573173887606233</v>
      </c>
      <c r="K174" s="14">
        <v>0.50737332071031005</v>
      </c>
      <c r="L174" s="14">
        <v>0.51686900081751097</v>
      </c>
      <c r="M174" s="14"/>
      <c r="N174" s="14">
        <v>0.41476807421362299</v>
      </c>
      <c r="O174" s="14">
        <v>0.67437225396585498</v>
      </c>
      <c r="P174" s="14">
        <v>0.68799692791926903</v>
      </c>
      <c r="Q174" s="14">
        <v>0.43801632018085501</v>
      </c>
      <c r="R174" s="14">
        <v>0.40367907144588999</v>
      </c>
      <c r="S174" s="14"/>
      <c r="T174" s="14">
        <v>0.55427236593583395</v>
      </c>
      <c r="U174" s="14">
        <v>0.52095961661643997</v>
      </c>
      <c r="V174" s="14"/>
      <c r="W174" s="14">
        <v>0.549793197463876</v>
      </c>
      <c r="X174" s="14">
        <v>0.53015285126123701</v>
      </c>
      <c r="Y174" s="14"/>
      <c r="Z174" s="14">
        <v>0.48218803182838899</v>
      </c>
      <c r="AA174" s="14">
        <v>0.56697301144425805</v>
      </c>
    </row>
    <row r="175" spans="2:27" x14ac:dyDescent="0.3">
      <c r="B175" t="s">
        <v>101</v>
      </c>
      <c r="C175" s="14">
        <v>0.387185059012918</v>
      </c>
      <c r="D175" s="14">
        <v>0.391554057177527</v>
      </c>
      <c r="E175" s="14">
        <v>0.38259604637417499</v>
      </c>
      <c r="F175" s="14"/>
      <c r="G175" s="14">
        <v>0.34997205698552902</v>
      </c>
      <c r="H175" s="14">
        <v>0.39873523478053002</v>
      </c>
      <c r="I175" s="14">
        <v>0.36621371324813901</v>
      </c>
      <c r="J175" s="14">
        <v>0.351736710200036</v>
      </c>
      <c r="K175" s="14">
        <v>0.39687392712713299</v>
      </c>
      <c r="L175" s="14">
        <v>0.44179220555208398</v>
      </c>
      <c r="M175" s="14"/>
      <c r="N175" s="14">
        <v>0.53635007804415002</v>
      </c>
      <c r="O175" s="14">
        <v>0.27520581669336203</v>
      </c>
      <c r="P175" s="14">
        <v>0.25797081033222902</v>
      </c>
      <c r="Q175" s="14">
        <v>0.521038171457466</v>
      </c>
      <c r="R175" s="14">
        <v>0.50649131071855402</v>
      </c>
      <c r="S175" s="14"/>
      <c r="T175" s="14">
        <v>0.36342788376012902</v>
      </c>
      <c r="U175" s="14">
        <v>0.40213062626342899</v>
      </c>
      <c r="V175" s="14"/>
      <c r="W175" s="14">
        <v>0.38994689943391703</v>
      </c>
      <c r="X175" s="14">
        <v>0.38655019062471002</v>
      </c>
      <c r="Y175" s="14"/>
      <c r="Z175" s="14">
        <v>0.46760899319079002</v>
      </c>
      <c r="AA175" s="14">
        <v>0.335554293546522</v>
      </c>
    </row>
    <row r="176" spans="2:27" x14ac:dyDescent="0.3">
      <c r="B176" t="s">
        <v>102</v>
      </c>
      <c r="C176" s="14">
        <v>7.8991173071546197E-2</v>
      </c>
      <c r="D176" s="14">
        <v>5.9975480848709399E-2</v>
      </c>
      <c r="E176" s="14">
        <v>9.7854745389970701E-2</v>
      </c>
      <c r="F176" s="14"/>
      <c r="G176" s="14">
        <v>0.121593716217367</v>
      </c>
      <c r="H176" s="14">
        <v>7.7419376021772804E-2</v>
      </c>
      <c r="I176" s="14">
        <v>8.2100160180162696E-2</v>
      </c>
      <c r="J176" s="14">
        <v>7.5089402193731503E-2</v>
      </c>
      <c r="K176" s="14">
        <v>9.5752752162557103E-2</v>
      </c>
      <c r="L176" s="14">
        <v>4.1338793630405497E-2</v>
      </c>
      <c r="M176" s="14"/>
      <c r="N176" s="14">
        <v>4.88818477422273E-2</v>
      </c>
      <c r="O176" s="14">
        <v>5.0421929340783198E-2</v>
      </c>
      <c r="P176" s="14">
        <v>5.4032261748501599E-2</v>
      </c>
      <c r="Q176" s="14">
        <v>4.0945508361678498E-2</v>
      </c>
      <c r="R176" s="14">
        <v>8.9829617835555806E-2</v>
      </c>
      <c r="S176" s="14"/>
      <c r="T176" s="14">
        <v>8.2299750304037494E-2</v>
      </c>
      <c r="U176" s="14">
        <v>7.6909757120131594E-2</v>
      </c>
      <c r="V176" s="14"/>
      <c r="W176" s="14">
        <v>6.0259903102206899E-2</v>
      </c>
      <c r="X176" s="14">
        <v>8.3296958114052994E-2</v>
      </c>
      <c r="Y176" s="14"/>
      <c r="Z176" s="14">
        <v>5.0202974980820901E-2</v>
      </c>
      <c r="AA176" s="14">
        <v>9.7472695009219901E-2</v>
      </c>
    </row>
    <row r="177" spans="2:27" x14ac:dyDescent="0.3">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row>
    <row r="178" spans="2:27" x14ac:dyDescent="0.3">
      <c r="B178" s="6" t="s">
        <v>103</v>
      </c>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row>
    <row r="179" spans="2:27" x14ac:dyDescent="0.3">
      <c r="B179" s="24" t="s">
        <v>59</v>
      </c>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row>
    <row r="180" spans="2:27" x14ac:dyDescent="0.3">
      <c r="B180" t="s">
        <v>104</v>
      </c>
      <c r="C180" s="14">
        <v>0.43092111431288499</v>
      </c>
      <c r="D180" s="14">
        <v>0.44319716721490099</v>
      </c>
      <c r="E180" s="14">
        <v>0.41754917135536401</v>
      </c>
      <c r="F180" s="14"/>
      <c r="G180" s="14">
        <v>0.47776213207356499</v>
      </c>
      <c r="H180" s="14">
        <v>0.44685318396280299</v>
      </c>
      <c r="I180" s="14">
        <v>0.47237914333436198</v>
      </c>
      <c r="J180" s="14">
        <v>0.41073517815646898</v>
      </c>
      <c r="K180" s="14">
        <v>0.37576713445988003</v>
      </c>
      <c r="L180" s="14">
        <v>0.40652350343447302</v>
      </c>
      <c r="M180" s="14"/>
      <c r="N180" s="14">
        <v>0.54548097039711996</v>
      </c>
      <c r="O180" s="14">
        <v>0.372021060408254</v>
      </c>
      <c r="P180" s="14">
        <v>0.26143334042329502</v>
      </c>
      <c r="Q180" s="14">
        <v>0.52149733333112103</v>
      </c>
      <c r="R180" s="14">
        <v>0.66351294604534405</v>
      </c>
      <c r="S180" s="14"/>
      <c r="T180" s="14">
        <v>0.43748719362767102</v>
      </c>
      <c r="U180" s="14">
        <v>0.42679041363289499</v>
      </c>
      <c r="V180" s="14"/>
      <c r="W180" s="14">
        <v>0.40176610150474101</v>
      </c>
      <c r="X180" s="14">
        <v>0.43762302071159098</v>
      </c>
      <c r="Y180" s="14"/>
      <c r="Z180" s="14">
        <v>0.48970374372959402</v>
      </c>
      <c r="AA180" s="14">
        <v>0.39318368970244799</v>
      </c>
    </row>
    <row r="181" spans="2:27" x14ac:dyDescent="0.3">
      <c r="B181" t="s">
        <v>105</v>
      </c>
      <c r="C181" s="14">
        <v>0.48085432782821402</v>
      </c>
      <c r="D181" s="14">
        <v>0.49022024961660599</v>
      </c>
      <c r="E181" s="14">
        <v>0.47276388043273099</v>
      </c>
      <c r="F181" s="14"/>
      <c r="G181" s="14">
        <v>0.43995872708217199</v>
      </c>
      <c r="H181" s="14">
        <v>0.45808456313586898</v>
      </c>
      <c r="I181" s="14">
        <v>0.45806302929415899</v>
      </c>
      <c r="J181" s="14">
        <v>0.48453286751116098</v>
      </c>
      <c r="K181" s="14">
        <v>0.495005045937773</v>
      </c>
      <c r="L181" s="14">
        <v>0.53257054112501501</v>
      </c>
      <c r="M181" s="14"/>
      <c r="N181" s="14">
        <v>0.37884050323379198</v>
      </c>
      <c r="O181" s="14">
        <v>0.57093384320170704</v>
      </c>
      <c r="P181" s="14">
        <v>0.68013785828764195</v>
      </c>
      <c r="Q181" s="14">
        <v>0.42216542636944498</v>
      </c>
      <c r="R181" s="14">
        <v>0.27183905983448797</v>
      </c>
      <c r="S181" s="14"/>
      <c r="T181" s="14">
        <v>0.47518365589991501</v>
      </c>
      <c r="U181" s="14">
        <v>0.48442173042377401</v>
      </c>
      <c r="V181" s="14"/>
      <c r="W181" s="14">
        <v>0.53468270010757102</v>
      </c>
      <c r="X181" s="14">
        <v>0.46848071938616298</v>
      </c>
      <c r="Y181" s="14"/>
      <c r="Z181" s="14">
        <v>0.45101767157257899</v>
      </c>
      <c r="AA181" s="14">
        <v>0.50000894165286303</v>
      </c>
    </row>
    <row r="182" spans="2:27" x14ac:dyDescent="0.3">
      <c r="B182" t="s">
        <v>102</v>
      </c>
      <c r="C182" s="14">
        <v>8.8224557858901306E-2</v>
      </c>
      <c r="D182" s="14">
        <v>6.6582583168492304E-2</v>
      </c>
      <c r="E182" s="14">
        <v>0.109686948211905</v>
      </c>
      <c r="F182" s="14"/>
      <c r="G182" s="14">
        <v>8.2279140844262702E-2</v>
      </c>
      <c r="H182" s="14">
        <v>9.5062252901328206E-2</v>
      </c>
      <c r="I182" s="14">
        <v>6.9557827371478503E-2</v>
      </c>
      <c r="J182" s="14">
        <v>0.10473195433236999</v>
      </c>
      <c r="K182" s="14">
        <v>0.129227819602347</v>
      </c>
      <c r="L182" s="14">
        <v>6.0905955440511597E-2</v>
      </c>
      <c r="M182" s="14"/>
      <c r="N182" s="14">
        <v>7.5678526369088006E-2</v>
      </c>
      <c r="O182" s="14">
        <v>5.7045096390038401E-2</v>
      </c>
      <c r="P182" s="14">
        <v>5.8428801289062401E-2</v>
      </c>
      <c r="Q182" s="14">
        <v>5.63372402994348E-2</v>
      </c>
      <c r="R182" s="14">
        <v>6.4647994120167696E-2</v>
      </c>
      <c r="S182" s="14"/>
      <c r="T182" s="14">
        <v>8.7329150472414199E-2</v>
      </c>
      <c r="U182" s="14">
        <v>8.8787855943330607E-2</v>
      </c>
      <c r="V182" s="14"/>
      <c r="W182" s="14">
        <v>6.3551198387688093E-2</v>
      </c>
      <c r="X182" s="14">
        <v>9.3896259902246093E-2</v>
      </c>
      <c r="Y182" s="14"/>
      <c r="Z182" s="14">
        <v>5.9278584697827402E-2</v>
      </c>
      <c r="AA182" s="14">
        <v>0.106807368644688</v>
      </c>
    </row>
    <row r="183" spans="2:27" x14ac:dyDescent="0.3">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row>
    <row r="184" spans="2:27" x14ac:dyDescent="0.3">
      <c r="B184" s="6" t="s">
        <v>103</v>
      </c>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row>
    <row r="185" spans="2:27" x14ac:dyDescent="0.3">
      <c r="B185" s="24" t="s">
        <v>59</v>
      </c>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row>
    <row r="186" spans="2:27" x14ac:dyDescent="0.3">
      <c r="B186" t="s">
        <v>106</v>
      </c>
      <c r="C186" s="14">
        <v>0.432908805170444</v>
      </c>
      <c r="D186" s="14">
        <v>0.50232826754196702</v>
      </c>
      <c r="E186" s="14">
        <v>0.36682229074602901</v>
      </c>
      <c r="F186" s="14"/>
      <c r="G186" s="14">
        <v>0.27740775269635298</v>
      </c>
      <c r="H186" s="14">
        <v>0.31195615389961001</v>
      </c>
      <c r="I186" s="14">
        <v>0.40796329974812601</v>
      </c>
      <c r="J186" s="14">
        <v>0.45713761024509098</v>
      </c>
      <c r="K186" s="14">
        <v>0.47572805527314299</v>
      </c>
      <c r="L186" s="14">
        <v>0.606423143258076</v>
      </c>
      <c r="M186" s="14"/>
      <c r="N186" s="14">
        <v>0.347410802623703</v>
      </c>
      <c r="O186" s="14">
        <v>0.61574168968800103</v>
      </c>
      <c r="P186" s="14">
        <v>0.57346821697680705</v>
      </c>
      <c r="Q186" s="14">
        <v>0.42298985120340299</v>
      </c>
      <c r="R186" s="14">
        <v>0.273610872580825</v>
      </c>
      <c r="S186" s="14"/>
      <c r="T186" s="14">
        <v>0.41570852317372903</v>
      </c>
      <c r="U186" s="14">
        <v>0.44372945066277703</v>
      </c>
      <c r="V186" s="14"/>
      <c r="W186" s="14">
        <v>0.54835470817846299</v>
      </c>
      <c r="X186" s="14">
        <v>0.40637108278406697</v>
      </c>
      <c r="Y186" s="14"/>
      <c r="Z186" s="14">
        <v>0.42551101728794499</v>
      </c>
      <c r="AA186" s="14">
        <v>0.437658056186774</v>
      </c>
    </row>
    <row r="187" spans="2:27" x14ac:dyDescent="0.3">
      <c r="B187" t="s">
        <v>107</v>
      </c>
      <c r="C187" s="14">
        <v>0.46334051515779501</v>
      </c>
      <c r="D187" s="14">
        <v>0.418778282250233</v>
      </c>
      <c r="E187" s="14">
        <v>0.50476674911971997</v>
      </c>
      <c r="F187" s="14"/>
      <c r="G187" s="14">
        <v>0.65519321055601498</v>
      </c>
      <c r="H187" s="14">
        <v>0.58024114259981996</v>
      </c>
      <c r="I187" s="14">
        <v>0.486439917762438</v>
      </c>
      <c r="J187" s="14">
        <v>0.42958007192950498</v>
      </c>
      <c r="K187" s="14">
        <v>0.395222227187213</v>
      </c>
      <c r="L187" s="14">
        <v>0.29514228554847899</v>
      </c>
      <c r="M187" s="14"/>
      <c r="N187" s="14">
        <v>0.56127653354291795</v>
      </c>
      <c r="O187" s="14">
        <v>0.28883013648145101</v>
      </c>
      <c r="P187" s="14">
        <v>0.35281877087229901</v>
      </c>
      <c r="Q187" s="14">
        <v>0.50636990647763203</v>
      </c>
      <c r="R187" s="14">
        <v>0.66881860455016895</v>
      </c>
      <c r="S187" s="14"/>
      <c r="T187" s="14">
        <v>0.45211470986573399</v>
      </c>
      <c r="U187" s="14">
        <v>0.47040263538666999</v>
      </c>
      <c r="V187" s="14"/>
      <c r="W187" s="14">
        <v>0.35601937851626297</v>
      </c>
      <c r="X187" s="14">
        <v>0.48801058534803599</v>
      </c>
      <c r="Y187" s="14"/>
      <c r="Z187" s="14">
        <v>0.49429285750869401</v>
      </c>
      <c r="AA187" s="14">
        <v>0.44346965028540097</v>
      </c>
    </row>
    <row r="188" spans="2:27" x14ac:dyDescent="0.3">
      <c r="B188" t="s">
        <v>52</v>
      </c>
      <c r="C188" s="14">
        <v>0.10375067967175999</v>
      </c>
      <c r="D188" s="14">
        <v>7.8893450207799906E-2</v>
      </c>
      <c r="E188" s="14">
        <v>0.12841096013425099</v>
      </c>
      <c r="F188" s="14"/>
      <c r="G188" s="14">
        <v>6.7399036747631993E-2</v>
      </c>
      <c r="H188" s="14">
        <v>0.107802703500571</v>
      </c>
      <c r="I188" s="14">
        <v>0.10559678248943601</v>
      </c>
      <c r="J188" s="14">
        <v>0.113282317825404</v>
      </c>
      <c r="K188" s="14">
        <v>0.129049717539644</v>
      </c>
      <c r="L188" s="14">
        <v>9.84345711934453E-2</v>
      </c>
      <c r="M188" s="14"/>
      <c r="N188" s="14">
        <v>9.1312663833379104E-2</v>
      </c>
      <c r="O188" s="14">
        <v>9.5428173830548094E-2</v>
      </c>
      <c r="P188" s="14">
        <v>7.3713012150893806E-2</v>
      </c>
      <c r="Q188" s="14">
        <v>7.0640242318964694E-2</v>
      </c>
      <c r="R188" s="14">
        <v>5.7570522869005797E-2</v>
      </c>
      <c r="S188" s="14"/>
      <c r="T188" s="14">
        <v>0.13217676696053801</v>
      </c>
      <c r="U188" s="14">
        <v>8.5867913950552294E-2</v>
      </c>
      <c r="V188" s="14"/>
      <c r="W188" s="14">
        <v>9.5625913305273896E-2</v>
      </c>
      <c r="X188" s="14">
        <v>0.105618331867898</v>
      </c>
      <c r="Y188" s="14"/>
      <c r="Z188" s="14">
        <v>8.0196125203361196E-2</v>
      </c>
      <c r="AA188" s="14">
        <v>0.118872293527825</v>
      </c>
    </row>
    <row r="189" spans="2:27" x14ac:dyDescent="0.3">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row>
    <row r="190" spans="2:27" x14ac:dyDescent="0.3">
      <c r="B190" s="6" t="s">
        <v>103</v>
      </c>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row>
    <row r="191" spans="2:27" x14ac:dyDescent="0.3">
      <c r="B191" s="24" t="s">
        <v>59</v>
      </c>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row>
    <row r="192" spans="2:27" x14ac:dyDescent="0.3">
      <c r="B192" t="s">
        <v>108</v>
      </c>
      <c r="C192" s="14">
        <v>0.52719086677986604</v>
      </c>
      <c r="D192" s="14">
        <v>0.50550859401577797</v>
      </c>
      <c r="E192" s="14">
        <v>0.54833987170194198</v>
      </c>
      <c r="F192" s="14"/>
      <c r="G192" s="14">
        <v>0.61568578520608996</v>
      </c>
      <c r="H192" s="14">
        <v>0.57317433163747</v>
      </c>
      <c r="I192" s="14">
        <v>0.54701067668110204</v>
      </c>
      <c r="J192" s="14">
        <v>0.50146509842980203</v>
      </c>
      <c r="K192" s="14">
        <v>0.46094126902473898</v>
      </c>
      <c r="L192" s="14">
        <v>0.48019956789923302</v>
      </c>
      <c r="M192" s="14"/>
      <c r="N192" s="14">
        <v>0.72489991077929605</v>
      </c>
      <c r="O192" s="14">
        <v>0.39265840581745298</v>
      </c>
      <c r="P192" s="14">
        <v>0.25807316369279498</v>
      </c>
      <c r="Q192" s="14">
        <v>0.59594259744174305</v>
      </c>
      <c r="R192" s="14">
        <v>0.73212020654245102</v>
      </c>
      <c r="S192" s="14"/>
      <c r="T192" s="14">
        <v>0.51023116699336701</v>
      </c>
      <c r="U192" s="14">
        <v>0.53786016272984805</v>
      </c>
      <c r="V192" s="14"/>
      <c r="W192" s="14">
        <v>0.47827264040964002</v>
      </c>
      <c r="X192" s="14">
        <v>0.53843577263812603</v>
      </c>
      <c r="Y192" s="14"/>
      <c r="Z192" s="14">
        <v>0.61619504044499096</v>
      </c>
      <c r="AA192" s="14">
        <v>0.47005173695476998</v>
      </c>
    </row>
    <row r="193" spans="2:27" x14ac:dyDescent="0.3">
      <c r="B193" t="s">
        <v>109</v>
      </c>
      <c r="C193" s="14">
        <v>0.43369161948048901</v>
      </c>
      <c r="D193" s="14">
        <v>0.45570085460524901</v>
      </c>
      <c r="E193" s="14">
        <v>0.41207285803393701</v>
      </c>
      <c r="F193" s="14"/>
      <c r="G193" s="14">
        <v>0.31490592010651802</v>
      </c>
      <c r="H193" s="14">
        <v>0.37123223794756499</v>
      </c>
      <c r="I193" s="14">
        <v>0.40890361907566702</v>
      </c>
      <c r="J193" s="14">
        <v>0.467695857760204</v>
      </c>
      <c r="K193" s="14">
        <v>0.50044713569295396</v>
      </c>
      <c r="L193" s="14">
        <v>0.51118956545164596</v>
      </c>
      <c r="M193" s="14"/>
      <c r="N193" s="14">
        <v>0.24702320412263901</v>
      </c>
      <c r="O193" s="14">
        <v>0.57459299898597405</v>
      </c>
      <c r="P193" s="14">
        <v>0.72534639505837095</v>
      </c>
      <c r="Q193" s="14">
        <v>0.37651382406344702</v>
      </c>
      <c r="R193" s="14">
        <v>0.230209226121107</v>
      </c>
      <c r="S193" s="14"/>
      <c r="T193" s="14">
        <v>0.44561648467683801</v>
      </c>
      <c r="U193" s="14">
        <v>0.42618972277564499</v>
      </c>
      <c r="V193" s="14"/>
      <c r="W193" s="14">
        <v>0.50985236299283798</v>
      </c>
      <c r="X193" s="14">
        <v>0.41618443546261602</v>
      </c>
      <c r="Y193" s="14"/>
      <c r="Z193" s="14">
        <v>0.35757616418112198</v>
      </c>
      <c r="AA193" s="14">
        <v>0.48255641652259701</v>
      </c>
    </row>
    <row r="194" spans="2:27" x14ac:dyDescent="0.3">
      <c r="B194" t="s">
        <v>102</v>
      </c>
      <c r="C194" s="14">
        <v>3.9117513739645102E-2</v>
      </c>
      <c r="D194" s="14">
        <v>3.8790551378972603E-2</v>
      </c>
      <c r="E194" s="14">
        <v>3.9587270264120199E-2</v>
      </c>
      <c r="F194" s="14"/>
      <c r="G194" s="14">
        <v>6.9408294687391903E-2</v>
      </c>
      <c r="H194" s="14">
        <v>5.5593430414964999E-2</v>
      </c>
      <c r="I194" s="14">
        <v>4.4085704243231098E-2</v>
      </c>
      <c r="J194" s="14">
        <v>3.08390438099941E-2</v>
      </c>
      <c r="K194" s="14">
        <v>3.8611595282307197E-2</v>
      </c>
      <c r="L194" s="14">
        <v>8.6108666491212706E-3</v>
      </c>
      <c r="M194" s="14"/>
      <c r="N194" s="14">
        <v>2.8076885098065201E-2</v>
      </c>
      <c r="O194" s="14">
        <v>3.27485951965725E-2</v>
      </c>
      <c r="P194" s="14">
        <v>1.65804412488346E-2</v>
      </c>
      <c r="Q194" s="14">
        <v>2.7543578494810601E-2</v>
      </c>
      <c r="R194" s="14">
        <v>3.7670567336441502E-2</v>
      </c>
      <c r="S194" s="14"/>
      <c r="T194" s="14">
        <v>4.4152348329795602E-2</v>
      </c>
      <c r="U194" s="14">
        <v>3.5950114494507197E-2</v>
      </c>
      <c r="V194" s="14"/>
      <c r="W194" s="14">
        <v>1.1874996597521699E-2</v>
      </c>
      <c r="X194" s="14">
        <v>4.5379791899257199E-2</v>
      </c>
      <c r="Y194" s="14"/>
      <c r="Z194" s="14">
        <v>2.6228795373887299E-2</v>
      </c>
      <c r="AA194" s="14">
        <v>4.73918465226335E-2</v>
      </c>
    </row>
    <row r="195" spans="2:27"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row>
    <row r="196" spans="2:27" x14ac:dyDescent="0.3">
      <c r="B196" s="6" t="s">
        <v>112</v>
      </c>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row>
    <row r="197" spans="2:27" x14ac:dyDescent="0.3">
      <c r="B197" s="24" t="s">
        <v>59</v>
      </c>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row>
    <row r="198" spans="2:27" x14ac:dyDescent="0.3">
      <c r="B198" t="s">
        <v>110</v>
      </c>
      <c r="C198" s="14">
        <v>0.53239489362648096</v>
      </c>
      <c r="D198" s="14">
        <v>0.51043089026673405</v>
      </c>
      <c r="E198" s="14">
        <v>0.55383890908768096</v>
      </c>
      <c r="F198" s="14"/>
      <c r="G198" s="14">
        <v>0.60678807721315098</v>
      </c>
      <c r="H198" s="14">
        <v>0.60108115247943705</v>
      </c>
      <c r="I198" s="14">
        <v>0.52802661055337996</v>
      </c>
      <c r="J198" s="14">
        <v>0.47921015523254301</v>
      </c>
      <c r="K198" s="14">
        <v>0.48711499224812799</v>
      </c>
      <c r="L198" s="14">
        <v>0.50416218855036199</v>
      </c>
      <c r="M198" s="14"/>
      <c r="N198" s="14">
        <v>0.69486405020997799</v>
      </c>
      <c r="O198" s="14">
        <v>0.46541039111259103</v>
      </c>
      <c r="P198" s="14">
        <v>0.25913947688958999</v>
      </c>
      <c r="Q198" s="14">
        <v>0.71362308132145602</v>
      </c>
      <c r="R198" s="14">
        <v>0.72724476113470005</v>
      </c>
      <c r="S198" s="14"/>
      <c r="T198" s="14">
        <v>0.50342895906190599</v>
      </c>
      <c r="U198" s="14">
        <v>0.55061727563959095</v>
      </c>
      <c r="V198" s="14"/>
      <c r="W198" s="14">
        <v>0.47617031133044302</v>
      </c>
      <c r="X198" s="14">
        <v>0.54531932244885895</v>
      </c>
      <c r="Y198" s="14"/>
      <c r="Z198" s="14">
        <v>0.62904155708987197</v>
      </c>
      <c r="AA198" s="14">
        <v>0.47034941841568201</v>
      </c>
    </row>
    <row r="199" spans="2:27" x14ac:dyDescent="0.3">
      <c r="B199" t="s">
        <v>111</v>
      </c>
      <c r="C199" s="14">
        <v>0.26789921206405998</v>
      </c>
      <c r="D199" s="14">
        <v>0.31150784810018001</v>
      </c>
      <c r="E199" s="14">
        <v>0.225567676822827</v>
      </c>
      <c r="F199" s="14"/>
      <c r="G199" s="14">
        <v>0.27183565916633301</v>
      </c>
      <c r="H199" s="14">
        <v>0.25396704867321102</v>
      </c>
      <c r="I199" s="14">
        <v>0.26440699151682001</v>
      </c>
      <c r="J199" s="14">
        <v>0.29901190301848701</v>
      </c>
      <c r="K199" s="14">
        <v>0.26719934560884701</v>
      </c>
      <c r="L199" s="14">
        <v>0.25469818168324199</v>
      </c>
      <c r="M199" s="14"/>
      <c r="N199" s="14">
        <v>0.18221739313040999</v>
      </c>
      <c r="O199" s="14">
        <v>0.28930586346749199</v>
      </c>
      <c r="P199" s="14">
        <v>0.53731750172486403</v>
      </c>
      <c r="Q199" s="14">
        <v>0.15920079326681899</v>
      </c>
      <c r="R199" s="14">
        <v>0.129628071016332</v>
      </c>
      <c r="S199" s="14"/>
      <c r="T199" s="14">
        <v>0.30995034222065998</v>
      </c>
      <c r="U199" s="14">
        <v>0.241444972996154</v>
      </c>
      <c r="V199" s="14"/>
      <c r="W199" s="14">
        <v>0.248784864823034</v>
      </c>
      <c r="X199" s="14">
        <v>0.272293055651944</v>
      </c>
      <c r="Y199" s="14"/>
      <c r="Z199" s="14">
        <v>0.22962069017845699</v>
      </c>
      <c r="AA199" s="14">
        <v>0.29247335664028601</v>
      </c>
    </row>
    <row r="200" spans="2:27" x14ac:dyDescent="0.3">
      <c r="B200" t="s">
        <v>102</v>
      </c>
      <c r="C200" s="14">
        <v>0.19970589430945901</v>
      </c>
      <c r="D200" s="14">
        <v>0.178061261633085</v>
      </c>
      <c r="E200" s="14">
        <v>0.22059341408949201</v>
      </c>
      <c r="F200" s="14"/>
      <c r="G200" s="14">
        <v>0.121376263620516</v>
      </c>
      <c r="H200" s="14">
        <v>0.14495179884735199</v>
      </c>
      <c r="I200" s="14">
        <v>0.2075663979298</v>
      </c>
      <c r="J200" s="14">
        <v>0.22177794174897</v>
      </c>
      <c r="K200" s="14">
        <v>0.24568566214302501</v>
      </c>
      <c r="L200" s="14">
        <v>0.241139629766396</v>
      </c>
      <c r="M200" s="14"/>
      <c r="N200" s="14">
        <v>0.122918556659612</v>
      </c>
      <c r="O200" s="14">
        <v>0.24528374541991699</v>
      </c>
      <c r="P200" s="14">
        <v>0.203543021385546</v>
      </c>
      <c r="Q200" s="14">
        <v>0.12717612541172499</v>
      </c>
      <c r="R200" s="14">
        <v>0.14312716784896901</v>
      </c>
      <c r="S200" s="14"/>
      <c r="T200" s="14">
        <v>0.186620698717434</v>
      </c>
      <c r="U200" s="14">
        <v>0.20793775136425499</v>
      </c>
      <c r="V200" s="14"/>
      <c r="W200" s="14">
        <v>0.27504482384652301</v>
      </c>
      <c r="X200" s="14">
        <v>0.18238762189919799</v>
      </c>
      <c r="Y200" s="14"/>
      <c r="Z200" s="14">
        <v>0.14133775273167101</v>
      </c>
      <c r="AA200" s="14">
        <v>0.23717722494403201</v>
      </c>
    </row>
    <row r="201" spans="2:27"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row>
    <row r="202" spans="2:27" x14ac:dyDescent="0.3">
      <c r="B202" s="6" t="s">
        <v>112</v>
      </c>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row>
    <row r="203" spans="2:27" x14ac:dyDescent="0.3">
      <c r="B203" s="24" t="s">
        <v>59</v>
      </c>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row>
    <row r="204" spans="2:27" x14ac:dyDescent="0.3">
      <c r="B204" t="s">
        <v>113</v>
      </c>
      <c r="C204" s="14">
        <v>0.42194800055389298</v>
      </c>
      <c r="D204" s="14">
        <v>0.40534327831363798</v>
      </c>
      <c r="E204" s="14">
        <v>0.43592820815116801</v>
      </c>
      <c r="F204" s="14"/>
      <c r="G204" s="14">
        <v>0.60819148129410205</v>
      </c>
      <c r="H204" s="14">
        <v>0.57113643584890705</v>
      </c>
      <c r="I204" s="14">
        <v>0.44145560927268002</v>
      </c>
      <c r="J204" s="14">
        <v>0.46196106422178401</v>
      </c>
      <c r="K204" s="14">
        <v>0.32609977219624398</v>
      </c>
      <c r="L204" s="14">
        <v>0.19300926599191601</v>
      </c>
      <c r="M204" s="14"/>
      <c r="N204" s="14">
        <v>0.467123768536163</v>
      </c>
      <c r="O204" s="14">
        <v>0.37280063119465801</v>
      </c>
      <c r="P204" s="14">
        <v>0.401413703218234</v>
      </c>
      <c r="Q204" s="14">
        <v>0.42866286881441301</v>
      </c>
      <c r="R204" s="14">
        <v>0.47761076579283501</v>
      </c>
      <c r="S204" s="14"/>
      <c r="T204" s="14">
        <v>0.466556482178627</v>
      </c>
      <c r="U204" s="14">
        <v>0.39388493939567099</v>
      </c>
      <c r="V204" s="14"/>
      <c r="W204" s="14">
        <v>0.25219496664110602</v>
      </c>
      <c r="X204" s="14">
        <v>0.46096938434358098</v>
      </c>
      <c r="Y204" s="14"/>
      <c r="Z204" s="14">
        <v>0.492209858545958</v>
      </c>
      <c r="AA204" s="14">
        <v>0.37684111106502299</v>
      </c>
    </row>
    <row r="205" spans="2:27" x14ac:dyDescent="0.3">
      <c r="B205" t="s">
        <v>114</v>
      </c>
      <c r="C205" s="14">
        <v>0.38812719820994002</v>
      </c>
      <c r="D205" s="14">
        <v>0.43400912507196898</v>
      </c>
      <c r="E205" s="14">
        <v>0.34484094592933001</v>
      </c>
      <c r="F205" s="14"/>
      <c r="G205" s="14">
        <v>0.25670995460857698</v>
      </c>
      <c r="H205" s="14">
        <v>0.28578671415856299</v>
      </c>
      <c r="I205" s="14">
        <v>0.37441606210263301</v>
      </c>
      <c r="J205" s="14">
        <v>0.31382053059262099</v>
      </c>
      <c r="K205" s="14">
        <v>0.44883597840703399</v>
      </c>
      <c r="L205" s="14">
        <v>0.58921606396940496</v>
      </c>
      <c r="M205" s="14"/>
      <c r="N205" s="14">
        <v>0.40488028568823903</v>
      </c>
      <c r="O205" s="14">
        <v>0.43002141599891902</v>
      </c>
      <c r="P205" s="14">
        <v>0.41942903752944</v>
      </c>
      <c r="Q205" s="14">
        <v>0.41359661255408697</v>
      </c>
      <c r="R205" s="14">
        <v>0.32313379577668899</v>
      </c>
      <c r="S205" s="14"/>
      <c r="T205" s="14">
        <v>0.36131523353347</v>
      </c>
      <c r="U205" s="14">
        <v>0.40499452426729399</v>
      </c>
      <c r="V205" s="14"/>
      <c r="W205" s="14">
        <v>0.50256207310261602</v>
      </c>
      <c r="X205" s="14">
        <v>0.36182188236853902</v>
      </c>
      <c r="Y205" s="14"/>
      <c r="Z205" s="14">
        <v>0.36946848756438999</v>
      </c>
      <c r="AA205" s="14">
        <v>0.40010576557416699</v>
      </c>
    </row>
    <row r="206" spans="2:27" x14ac:dyDescent="0.3">
      <c r="B206" t="s">
        <v>102</v>
      </c>
      <c r="C206" s="14">
        <v>0.18992480123616601</v>
      </c>
      <c r="D206" s="14">
        <v>0.16064759661439401</v>
      </c>
      <c r="E206" s="14">
        <v>0.21923084591950101</v>
      </c>
      <c r="F206" s="14"/>
      <c r="G206" s="14">
        <v>0.13509856409732099</v>
      </c>
      <c r="H206" s="14">
        <v>0.14307684999253001</v>
      </c>
      <c r="I206" s="14">
        <v>0.184128328624687</v>
      </c>
      <c r="J206" s="14">
        <v>0.22421840518559499</v>
      </c>
      <c r="K206" s="14">
        <v>0.22506424939672201</v>
      </c>
      <c r="L206" s="14">
        <v>0.21777467003868001</v>
      </c>
      <c r="M206" s="14"/>
      <c r="N206" s="14">
        <v>0.127995945775598</v>
      </c>
      <c r="O206" s="14">
        <v>0.197177952806424</v>
      </c>
      <c r="P206" s="14">
        <v>0.17915725925232601</v>
      </c>
      <c r="Q206" s="14">
        <v>0.15774051863149999</v>
      </c>
      <c r="R206" s="14">
        <v>0.199255438430476</v>
      </c>
      <c r="S206" s="14"/>
      <c r="T206" s="14">
        <v>0.172128284287903</v>
      </c>
      <c r="U206" s="14">
        <v>0.201120536337034</v>
      </c>
      <c r="V206" s="14"/>
      <c r="W206" s="14">
        <v>0.24524296025627801</v>
      </c>
      <c r="X206" s="14">
        <v>0.17720873328788</v>
      </c>
      <c r="Y206" s="14"/>
      <c r="Z206" s="14">
        <v>0.13832165388965201</v>
      </c>
      <c r="AA206" s="14">
        <v>0.22305312336081101</v>
      </c>
    </row>
    <row r="207" spans="2:27"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row>
    <row r="208" spans="2:27" x14ac:dyDescent="0.3">
      <c r="B208" s="6" t="s">
        <v>112</v>
      </c>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row>
    <row r="209" spans="2:27" x14ac:dyDescent="0.3">
      <c r="B209" s="24" t="s">
        <v>59</v>
      </c>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row>
    <row r="210" spans="2:27" x14ac:dyDescent="0.3">
      <c r="B210" t="s">
        <v>115</v>
      </c>
      <c r="C210" s="14">
        <v>0.65569063917908299</v>
      </c>
      <c r="D210" s="14">
        <v>0.61658177350668297</v>
      </c>
      <c r="E210" s="14">
        <v>0.69253510168876398</v>
      </c>
      <c r="F210" s="14"/>
      <c r="G210" s="14">
        <v>0.74512745393509705</v>
      </c>
      <c r="H210" s="14">
        <v>0.68356942407634702</v>
      </c>
      <c r="I210" s="14">
        <v>0.69511970400867196</v>
      </c>
      <c r="J210" s="14">
        <v>0.70683933599889703</v>
      </c>
      <c r="K210" s="14">
        <v>0.55486856203128598</v>
      </c>
      <c r="L210" s="14">
        <v>0.56776593886847004</v>
      </c>
      <c r="M210" s="14"/>
      <c r="N210" s="14">
        <v>0.70672177249117196</v>
      </c>
      <c r="O210" s="14">
        <v>0.55063117251468496</v>
      </c>
      <c r="P210" s="14">
        <v>0.62159233682880399</v>
      </c>
      <c r="Q210" s="14">
        <v>0.65993453753382003</v>
      </c>
      <c r="R210" s="14">
        <v>0.77123008095979795</v>
      </c>
      <c r="S210" s="14"/>
      <c r="T210" s="14">
        <v>0.67160826076376501</v>
      </c>
      <c r="U210" s="14">
        <v>0.64567691148078998</v>
      </c>
      <c r="V210" s="14"/>
      <c r="W210" s="14">
        <v>0.62301144767183103</v>
      </c>
      <c r="X210" s="14">
        <v>0.66320265380614596</v>
      </c>
      <c r="Y210" s="14"/>
      <c r="Z210" s="14">
        <v>0.67152481100466699</v>
      </c>
      <c r="AA210" s="14">
        <v>0.645525376558714</v>
      </c>
    </row>
    <row r="211" spans="2:27" x14ac:dyDescent="0.3">
      <c r="B211" t="s">
        <v>116</v>
      </c>
      <c r="C211" s="14">
        <v>0.19106592013448501</v>
      </c>
      <c r="D211" s="14">
        <v>0.2281523179363</v>
      </c>
      <c r="E211" s="14">
        <v>0.15560525810040299</v>
      </c>
      <c r="F211" s="14"/>
      <c r="G211" s="14">
        <v>0.18689049555113399</v>
      </c>
      <c r="H211" s="14">
        <v>0.21947652563588901</v>
      </c>
      <c r="I211" s="14">
        <v>0.175686093317653</v>
      </c>
      <c r="J211" s="14">
        <v>0.14477064007780199</v>
      </c>
      <c r="K211" s="14">
        <v>0.21279663804781801</v>
      </c>
      <c r="L211" s="14">
        <v>0.20618574333377501</v>
      </c>
      <c r="M211" s="14"/>
      <c r="N211" s="14">
        <v>0.177878233882027</v>
      </c>
      <c r="O211" s="14">
        <v>0.246891134545387</v>
      </c>
      <c r="P211" s="14">
        <v>0.249216314350862</v>
      </c>
      <c r="Q211" s="14">
        <v>0.222299870098118</v>
      </c>
      <c r="R211" s="14">
        <v>0.13074165822169301</v>
      </c>
      <c r="S211" s="14"/>
      <c r="T211" s="14">
        <v>0.18991713137908101</v>
      </c>
      <c r="U211" s="14">
        <v>0.19178861967337499</v>
      </c>
      <c r="V211" s="14"/>
      <c r="W211" s="14">
        <v>0.16667156475565301</v>
      </c>
      <c r="X211" s="14">
        <v>0.19667348708983301</v>
      </c>
      <c r="Y211" s="14"/>
      <c r="Z211" s="14">
        <v>0.21456017383122</v>
      </c>
      <c r="AA211" s="14">
        <v>0.17598301832392099</v>
      </c>
    </row>
    <row r="212" spans="2:27" x14ac:dyDescent="0.3">
      <c r="B212" t="s">
        <v>52</v>
      </c>
      <c r="C212" s="14">
        <v>0.153243440686432</v>
      </c>
      <c r="D212" s="14">
        <v>0.155265908557017</v>
      </c>
      <c r="E212" s="14">
        <v>0.15185964021083301</v>
      </c>
      <c r="F212" s="14"/>
      <c r="G212" s="14">
        <v>6.7982050513768405E-2</v>
      </c>
      <c r="H212" s="14">
        <v>9.6954050287764798E-2</v>
      </c>
      <c r="I212" s="14">
        <v>0.12919420267367501</v>
      </c>
      <c r="J212" s="14">
        <v>0.148390023923301</v>
      </c>
      <c r="K212" s="14">
        <v>0.23233479992089601</v>
      </c>
      <c r="L212" s="14">
        <v>0.226048317797755</v>
      </c>
      <c r="M212" s="14"/>
      <c r="N212" s="14">
        <v>0.11539999362680101</v>
      </c>
      <c r="O212" s="14">
        <v>0.20247769293992801</v>
      </c>
      <c r="P212" s="14">
        <v>0.12919134882033501</v>
      </c>
      <c r="Q212" s="14">
        <v>0.117765592368062</v>
      </c>
      <c r="R212" s="14">
        <v>9.8028260818508198E-2</v>
      </c>
      <c r="S212" s="14"/>
      <c r="T212" s="14">
        <v>0.13847460785715399</v>
      </c>
      <c r="U212" s="14">
        <v>0.162534468845835</v>
      </c>
      <c r="V212" s="14"/>
      <c r="W212" s="14">
        <v>0.21031698757251599</v>
      </c>
      <c r="X212" s="14">
        <v>0.140123859104021</v>
      </c>
      <c r="Y212" s="14"/>
      <c r="Z212" s="14">
        <v>0.113915015164113</v>
      </c>
      <c r="AA212" s="14">
        <v>0.178491605117365</v>
      </c>
    </row>
    <row r="213" spans="2:27"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row>
    <row r="214" spans="2:27" x14ac:dyDescent="0.3">
      <c r="B214" s="6" t="s">
        <v>112</v>
      </c>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row>
    <row r="215" spans="2:27" x14ac:dyDescent="0.3">
      <c r="B215" s="24" t="s">
        <v>59</v>
      </c>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row>
    <row r="216" spans="2:27" x14ac:dyDescent="0.3">
      <c r="B216" t="s">
        <v>117</v>
      </c>
      <c r="C216" s="14">
        <v>0.55582218577506404</v>
      </c>
      <c r="D216" s="14">
        <v>0.59553756890340603</v>
      </c>
      <c r="E216" s="14">
        <v>0.51716521563231499</v>
      </c>
      <c r="F216" s="14"/>
      <c r="G216" s="14">
        <v>0.52150803016330805</v>
      </c>
      <c r="H216" s="14">
        <v>0.49921591725704401</v>
      </c>
      <c r="I216" s="14">
        <v>0.52318315540214599</v>
      </c>
      <c r="J216" s="14">
        <v>0.57336099416930997</v>
      </c>
      <c r="K216" s="14">
        <v>0.56394161295132506</v>
      </c>
      <c r="L216" s="14">
        <v>0.63145838533076804</v>
      </c>
      <c r="M216" s="14"/>
      <c r="N216" s="14">
        <v>0.53279851169664205</v>
      </c>
      <c r="O216" s="14">
        <v>0.62005043324357101</v>
      </c>
      <c r="P216" s="14">
        <v>0.62790718679776403</v>
      </c>
      <c r="Q216" s="14">
        <v>0.56778945557016403</v>
      </c>
      <c r="R216" s="14">
        <v>0.46915421475740898</v>
      </c>
      <c r="S216" s="14"/>
      <c r="T216" s="14">
        <v>0.51918578450962605</v>
      </c>
      <c r="U216" s="14">
        <v>0.578870035239618</v>
      </c>
      <c r="V216" s="14"/>
      <c r="W216" s="14">
        <v>0.53580444303291497</v>
      </c>
      <c r="X216" s="14">
        <v>0.56042369423791705</v>
      </c>
      <c r="Y216" s="14"/>
      <c r="Z216" s="14">
        <v>0.55487132281311802</v>
      </c>
      <c r="AA216" s="14">
        <v>0.55643262324098597</v>
      </c>
    </row>
    <row r="217" spans="2:27" x14ac:dyDescent="0.3">
      <c r="B217" t="s">
        <v>118</v>
      </c>
      <c r="C217" s="14">
        <v>0.21026081084244699</v>
      </c>
      <c r="D217" s="14">
        <v>0.21063707888959299</v>
      </c>
      <c r="E217" s="14">
        <v>0.210703278839974</v>
      </c>
      <c r="F217" s="14"/>
      <c r="G217" s="14">
        <v>0.31766071943589302</v>
      </c>
      <c r="H217" s="14">
        <v>0.29600761781646201</v>
      </c>
      <c r="I217" s="14">
        <v>0.25753624425980098</v>
      </c>
      <c r="J217" s="14">
        <v>0.12569360701416199</v>
      </c>
      <c r="K217" s="14">
        <v>0.14798658780610799</v>
      </c>
      <c r="L217" s="14">
        <v>0.141112241648987</v>
      </c>
      <c r="M217" s="14"/>
      <c r="N217" s="14">
        <v>0.260105730912915</v>
      </c>
      <c r="O217" s="14">
        <v>0.19260438584110101</v>
      </c>
      <c r="P217" s="14">
        <v>0.19396399643471601</v>
      </c>
      <c r="Q217" s="14">
        <v>0.22873900792045501</v>
      </c>
      <c r="R217" s="14">
        <v>0.25829201044083999</v>
      </c>
      <c r="S217" s="14"/>
      <c r="T217" s="14">
        <v>0.25322948695508002</v>
      </c>
      <c r="U217" s="14">
        <v>0.18322934638282501</v>
      </c>
      <c r="V217" s="14"/>
      <c r="W217" s="14">
        <v>0.16993525226564599</v>
      </c>
      <c r="X217" s="14">
        <v>0.219530507303762</v>
      </c>
      <c r="Y217" s="14"/>
      <c r="Z217" s="14">
        <v>0.23509200149859</v>
      </c>
      <c r="AA217" s="14">
        <v>0.19431961878159501</v>
      </c>
    </row>
    <row r="218" spans="2:27" x14ac:dyDescent="0.3">
      <c r="B218" t="s">
        <v>52</v>
      </c>
      <c r="C218" s="14">
        <v>0.233917003382489</v>
      </c>
      <c r="D218" s="14">
        <v>0.19382535220700101</v>
      </c>
      <c r="E218" s="14">
        <v>0.27213150552771098</v>
      </c>
      <c r="F218" s="14"/>
      <c r="G218" s="14">
        <v>0.16083125040079799</v>
      </c>
      <c r="H218" s="14">
        <v>0.20477646492649501</v>
      </c>
      <c r="I218" s="14">
        <v>0.219280600338052</v>
      </c>
      <c r="J218" s="14">
        <v>0.30094539881652799</v>
      </c>
      <c r="K218" s="14">
        <v>0.28807179924256698</v>
      </c>
      <c r="L218" s="14">
        <v>0.22742937302024399</v>
      </c>
      <c r="M218" s="14"/>
      <c r="N218" s="14">
        <v>0.207095757390443</v>
      </c>
      <c r="O218" s="14">
        <v>0.18734518091532801</v>
      </c>
      <c r="P218" s="14">
        <v>0.17812881676751999</v>
      </c>
      <c r="Q218" s="14">
        <v>0.20347153650938099</v>
      </c>
      <c r="R218" s="14">
        <v>0.27255377480175202</v>
      </c>
      <c r="S218" s="14"/>
      <c r="T218" s="14">
        <v>0.22758472853529399</v>
      </c>
      <c r="U218" s="14">
        <v>0.23790061837755699</v>
      </c>
      <c r="V218" s="14"/>
      <c r="W218" s="14">
        <v>0.29426030470143899</v>
      </c>
      <c r="X218" s="14">
        <v>0.22004579845832101</v>
      </c>
      <c r="Y218" s="14"/>
      <c r="Z218" s="14">
        <v>0.21003667568829201</v>
      </c>
      <c r="AA218" s="14">
        <v>0.24924775797741899</v>
      </c>
    </row>
    <row r="219" spans="2:27"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row>
    <row r="220" spans="2:27" x14ac:dyDescent="0.3">
      <c r="B220" s="6" t="s">
        <v>127</v>
      </c>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row>
    <row r="221" spans="2:27" x14ac:dyDescent="0.3">
      <c r="B221" s="24" t="s">
        <v>59</v>
      </c>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row>
    <row r="222" spans="2:27" x14ac:dyDescent="0.3">
      <c r="B222" t="s">
        <v>124</v>
      </c>
      <c r="C222" s="14">
        <v>0.702509667205235</v>
      </c>
      <c r="D222" s="14">
        <v>0.74680929430975895</v>
      </c>
      <c r="E222" s="14">
        <v>0.65893657222134705</v>
      </c>
      <c r="F222" s="14"/>
      <c r="G222" s="14">
        <v>0.70407899959393605</v>
      </c>
      <c r="H222" s="14">
        <v>0.64811999057976299</v>
      </c>
      <c r="I222" s="14">
        <v>0.67552413866934102</v>
      </c>
      <c r="J222" s="14">
        <v>0.71707797095675996</v>
      </c>
      <c r="K222" s="14">
        <v>0.660827273091388</v>
      </c>
      <c r="L222" s="14">
        <v>0.78371251830287203</v>
      </c>
      <c r="M222" s="14"/>
      <c r="N222" s="14">
        <v>0.76235834900479904</v>
      </c>
      <c r="O222" s="14">
        <v>0.70823788642008401</v>
      </c>
      <c r="P222" s="14">
        <v>0.68018938509879801</v>
      </c>
      <c r="Q222" s="14">
        <v>0.75765837047569096</v>
      </c>
      <c r="R222" s="14">
        <v>0.68342517715413997</v>
      </c>
      <c r="S222" s="14"/>
      <c r="T222" s="14">
        <v>0.67926540457228801</v>
      </c>
      <c r="U222" s="14">
        <v>0.717132562674614</v>
      </c>
      <c r="V222" s="14"/>
      <c r="W222" s="14">
        <v>0.77335519104605899</v>
      </c>
      <c r="X222" s="14">
        <v>0.68622430068274598</v>
      </c>
      <c r="Y222" s="14"/>
      <c r="Z222" s="14">
        <v>0.705567157590137</v>
      </c>
      <c r="AA222" s="14">
        <v>0.70054681161265098</v>
      </c>
    </row>
    <row r="223" spans="2:27" x14ac:dyDescent="0.3">
      <c r="B223" t="s">
        <v>125</v>
      </c>
      <c r="C223" s="14">
        <v>0.17855184198933799</v>
      </c>
      <c r="D223" s="14">
        <v>0.168656614598581</v>
      </c>
      <c r="E223" s="14">
        <v>0.1880880982357</v>
      </c>
      <c r="F223" s="14"/>
      <c r="G223" s="14">
        <v>0.18481172331103399</v>
      </c>
      <c r="H223" s="14">
        <v>0.236537056239355</v>
      </c>
      <c r="I223" s="14">
        <v>0.166499480948157</v>
      </c>
      <c r="J223" s="14">
        <v>0.146092946198533</v>
      </c>
      <c r="K223" s="14">
        <v>0.20189158806378901</v>
      </c>
      <c r="L223" s="14">
        <v>0.14772478834319899</v>
      </c>
      <c r="M223" s="14"/>
      <c r="N223" s="14">
        <v>0.17815655943883099</v>
      </c>
      <c r="O223" s="14">
        <v>0.20544433397265799</v>
      </c>
      <c r="P223" s="14">
        <v>0.21470370239776901</v>
      </c>
      <c r="Q223" s="14">
        <v>0.14329253055712601</v>
      </c>
      <c r="R223" s="14">
        <v>0.161984859412941</v>
      </c>
      <c r="S223" s="14"/>
      <c r="T223" s="14">
        <v>0.18829226969822199</v>
      </c>
      <c r="U223" s="14">
        <v>0.172424168315055</v>
      </c>
      <c r="V223" s="14"/>
      <c r="W223" s="14">
        <v>0.13480697255930299</v>
      </c>
      <c r="X223" s="14">
        <v>0.18860754055043799</v>
      </c>
      <c r="Y223" s="14"/>
      <c r="Z223" s="14">
        <v>0.19481911185393899</v>
      </c>
      <c r="AA223" s="14">
        <v>0.16810853796866901</v>
      </c>
    </row>
    <row r="224" spans="2:27" x14ac:dyDescent="0.3">
      <c r="B224" t="s">
        <v>52</v>
      </c>
      <c r="C224" s="14">
        <v>0.118938490805427</v>
      </c>
      <c r="D224" s="14">
        <v>8.4534091091660393E-2</v>
      </c>
      <c r="E224" s="14">
        <v>0.15297532954295301</v>
      </c>
      <c r="F224" s="14"/>
      <c r="G224" s="14">
        <v>0.11110927709503</v>
      </c>
      <c r="H224" s="14">
        <v>0.115342953180882</v>
      </c>
      <c r="I224" s="14">
        <v>0.157976380382502</v>
      </c>
      <c r="J224" s="14">
        <v>0.13682908284470799</v>
      </c>
      <c r="K224" s="14">
        <v>0.13728113884482299</v>
      </c>
      <c r="L224" s="14">
        <v>6.8562693353928797E-2</v>
      </c>
      <c r="M224" s="14"/>
      <c r="N224" s="14">
        <v>5.94850915563701E-2</v>
      </c>
      <c r="O224" s="14">
        <v>8.6317779607257894E-2</v>
      </c>
      <c r="P224" s="14">
        <v>0.105106912503433</v>
      </c>
      <c r="Q224" s="14">
        <v>9.9049098967182406E-2</v>
      </c>
      <c r="R224" s="14">
        <v>0.15458996343292</v>
      </c>
      <c r="S224" s="14"/>
      <c r="T224" s="14">
        <v>0.13244232572949</v>
      </c>
      <c r="U224" s="14">
        <v>0.110443269010332</v>
      </c>
      <c r="V224" s="14"/>
      <c r="W224" s="14">
        <v>9.1837836394637898E-2</v>
      </c>
      <c r="X224" s="14">
        <v>0.125168158766816</v>
      </c>
      <c r="Y224" s="14"/>
      <c r="Z224" s="14">
        <v>9.9613730555923402E-2</v>
      </c>
      <c r="AA224" s="14">
        <v>0.13134465041867999</v>
      </c>
    </row>
    <row r="225" spans="2:27"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row>
    <row r="226" spans="2:27" x14ac:dyDescent="0.3">
      <c r="B226" s="6" t="s">
        <v>128</v>
      </c>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row>
    <row r="227" spans="2:27" x14ac:dyDescent="0.3">
      <c r="B227" s="24" t="s">
        <v>59</v>
      </c>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row>
    <row r="228" spans="2:27" x14ac:dyDescent="0.3">
      <c r="B228" t="s">
        <v>124</v>
      </c>
      <c r="C228" s="14">
        <v>0.46401847431184701</v>
      </c>
      <c r="D228" s="14">
        <v>0.508768763506388</v>
      </c>
      <c r="E228" s="14">
        <v>0.42112218340401197</v>
      </c>
      <c r="F228" s="14"/>
      <c r="G228" s="14">
        <v>0.46740580275570898</v>
      </c>
      <c r="H228" s="14">
        <v>0.48168495845790699</v>
      </c>
      <c r="I228" s="14">
        <v>0.47135442908397002</v>
      </c>
      <c r="J228" s="14">
        <v>0.49071675782045798</v>
      </c>
      <c r="K228" s="14">
        <v>0.40948016448401803</v>
      </c>
      <c r="L228" s="14">
        <v>0.45641621801652099</v>
      </c>
      <c r="M228" s="14"/>
      <c r="N228" s="14">
        <v>0.60474839921478096</v>
      </c>
      <c r="O228" s="14">
        <v>0.43269827208599099</v>
      </c>
      <c r="P228" s="14">
        <v>0.38669133593369398</v>
      </c>
      <c r="Q228" s="14">
        <v>0.56451281593043801</v>
      </c>
      <c r="R228" s="14">
        <v>0.58002642240596503</v>
      </c>
      <c r="S228" s="14"/>
      <c r="T228" s="14">
        <v>0.49186862489273298</v>
      </c>
      <c r="U228" s="14">
        <v>0.44649802863535198</v>
      </c>
      <c r="V228" s="14"/>
      <c r="W228" s="14">
        <v>0.420547519927086</v>
      </c>
      <c r="X228" s="14">
        <v>0.47401120761181997</v>
      </c>
      <c r="Y228" s="14"/>
      <c r="Z228" s="14">
        <v>0.52551222407041498</v>
      </c>
      <c r="AA228" s="14">
        <v>0.424540557645748</v>
      </c>
    </row>
    <row r="229" spans="2:27" x14ac:dyDescent="0.3">
      <c r="B229" t="s">
        <v>125</v>
      </c>
      <c r="C229" s="14">
        <v>0.35221768280132199</v>
      </c>
      <c r="D229" s="14">
        <v>0.35626340975711901</v>
      </c>
      <c r="E229" s="14">
        <v>0.34801527243886798</v>
      </c>
      <c r="F229" s="14"/>
      <c r="G229" s="14">
        <v>0.31359691631011899</v>
      </c>
      <c r="H229" s="14">
        <v>0.35477977401830502</v>
      </c>
      <c r="I229" s="14">
        <v>0.30950297845630997</v>
      </c>
      <c r="J229" s="14">
        <v>0.31505136165380998</v>
      </c>
      <c r="K229" s="14">
        <v>0.41682382982577998</v>
      </c>
      <c r="L229" s="14">
        <v>0.39727238256882502</v>
      </c>
      <c r="M229" s="14"/>
      <c r="N229" s="14">
        <v>0.26971558023526698</v>
      </c>
      <c r="O229" s="14">
        <v>0.41195658612643998</v>
      </c>
      <c r="P229" s="14">
        <v>0.48122109530954499</v>
      </c>
      <c r="Q229" s="14">
        <v>0.32033925401179297</v>
      </c>
      <c r="R229" s="14">
        <v>0.222698266073761</v>
      </c>
      <c r="S229" s="14"/>
      <c r="T229" s="14">
        <v>0.33482922098408402</v>
      </c>
      <c r="U229" s="14">
        <v>0.36315671165080399</v>
      </c>
      <c r="V229" s="14"/>
      <c r="W229" s="14">
        <v>0.41214057305956597</v>
      </c>
      <c r="X229" s="14">
        <v>0.33844311839644903</v>
      </c>
      <c r="Y229" s="14"/>
      <c r="Z229" s="14">
        <v>0.33368826443295402</v>
      </c>
      <c r="AA229" s="14">
        <v>0.364113246774729</v>
      </c>
    </row>
    <row r="230" spans="2:27" x14ac:dyDescent="0.3">
      <c r="B230" t="s">
        <v>52</v>
      </c>
      <c r="C230" s="14">
        <v>0.18376384288683101</v>
      </c>
      <c r="D230" s="14">
        <v>0.13496782673649299</v>
      </c>
      <c r="E230" s="14">
        <v>0.23086254415711999</v>
      </c>
      <c r="F230" s="14"/>
      <c r="G230" s="14">
        <v>0.21899728093417101</v>
      </c>
      <c r="H230" s="14">
        <v>0.163535267523789</v>
      </c>
      <c r="I230" s="14">
        <v>0.21914259245972001</v>
      </c>
      <c r="J230" s="14">
        <v>0.19423188052573201</v>
      </c>
      <c r="K230" s="14">
        <v>0.17369600569020199</v>
      </c>
      <c r="L230" s="14">
        <v>0.14631139941465399</v>
      </c>
      <c r="M230" s="14"/>
      <c r="N230" s="14">
        <v>0.125536020549953</v>
      </c>
      <c r="O230" s="14">
        <v>0.155345141787569</v>
      </c>
      <c r="P230" s="14">
        <v>0.132087568756761</v>
      </c>
      <c r="Q230" s="14">
        <v>0.11514793005776799</v>
      </c>
      <c r="R230" s="14">
        <v>0.197275311520273</v>
      </c>
      <c r="S230" s="14"/>
      <c r="T230" s="14">
        <v>0.17330215412318301</v>
      </c>
      <c r="U230" s="14">
        <v>0.190345259713844</v>
      </c>
      <c r="V230" s="14"/>
      <c r="W230" s="14">
        <v>0.167311907013348</v>
      </c>
      <c r="X230" s="14">
        <v>0.187545673991731</v>
      </c>
      <c r="Y230" s="14"/>
      <c r="Z230" s="14">
        <v>0.140799511496631</v>
      </c>
      <c r="AA230" s="14">
        <v>0.211346195579523</v>
      </c>
    </row>
    <row r="231" spans="2:27" x14ac:dyDescent="0.3">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row>
    <row r="232" spans="2:27" x14ac:dyDescent="0.3">
      <c r="B232" s="6" t="s">
        <v>129</v>
      </c>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row>
    <row r="233" spans="2:27" x14ac:dyDescent="0.3">
      <c r="B233" s="24" t="s">
        <v>59</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row>
    <row r="234" spans="2:27" x14ac:dyDescent="0.3">
      <c r="B234" t="s">
        <v>124</v>
      </c>
      <c r="C234" s="14">
        <v>0.58700895570473</v>
      </c>
      <c r="D234" s="14">
        <v>0.61968527963521103</v>
      </c>
      <c r="E234" s="14">
        <v>0.55513648376167701</v>
      </c>
      <c r="F234" s="14"/>
      <c r="G234" s="14">
        <v>0.64441071960186302</v>
      </c>
      <c r="H234" s="14">
        <v>0.55593626380763095</v>
      </c>
      <c r="I234" s="14">
        <v>0.59287839557592104</v>
      </c>
      <c r="J234" s="14">
        <v>0.58479567147344702</v>
      </c>
      <c r="K234" s="14">
        <v>0.52354422223302499</v>
      </c>
      <c r="L234" s="14">
        <v>0.61368266911125802</v>
      </c>
      <c r="M234" s="14"/>
      <c r="N234" s="14">
        <v>0.68887823139448201</v>
      </c>
      <c r="O234" s="14">
        <v>0.568375762080778</v>
      </c>
      <c r="P234" s="14">
        <v>0.56407061694392202</v>
      </c>
      <c r="Q234" s="14">
        <v>0.65968324322660599</v>
      </c>
      <c r="R234" s="14">
        <v>0.58354669544837001</v>
      </c>
      <c r="S234" s="14"/>
      <c r="T234" s="14">
        <v>0.62357045162068903</v>
      </c>
      <c r="U234" s="14">
        <v>0.56400822896946401</v>
      </c>
      <c r="V234" s="14"/>
      <c r="W234" s="14">
        <v>0.62723822209042401</v>
      </c>
      <c r="X234" s="14">
        <v>0.57776139407340099</v>
      </c>
      <c r="Y234" s="14"/>
      <c r="Z234" s="14">
        <v>0.61495342907025197</v>
      </c>
      <c r="AA234" s="14">
        <v>0.56906909035039199</v>
      </c>
    </row>
    <row r="235" spans="2:27" x14ac:dyDescent="0.3">
      <c r="B235" t="s">
        <v>125</v>
      </c>
      <c r="C235" s="14">
        <v>0.25723486204112</v>
      </c>
      <c r="D235" s="14">
        <v>0.25133161334759302</v>
      </c>
      <c r="E235" s="14">
        <v>0.26237691021031501</v>
      </c>
      <c r="F235" s="14"/>
      <c r="G235" s="14">
        <v>0.24451206604360301</v>
      </c>
      <c r="H235" s="14">
        <v>0.26034736153544702</v>
      </c>
      <c r="I235" s="14">
        <v>0.22774697943239799</v>
      </c>
      <c r="J235" s="14">
        <v>0.235359646528257</v>
      </c>
      <c r="K235" s="14">
        <v>0.28623959192514198</v>
      </c>
      <c r="L235" s="14">
        <v>0.28537782115351801</v>
      </c>
      <c r="M235" s="14"/>
      <c r="N235" s="14">
        <v>0.225208639919659</v>
      </c>
      <c r="O235" s="14">
        <v>0.29829693789203898</v>
      </c>
      <c r="P235" s="14">
        <v>0.30715360867192398</v>
      </c>
      <c r="Q235" s="14">
        <v>0.227827587883803</v>
      </c>
      <c r="R235" s="14">
        <v>0.222381353144358</v>
      </c>
      <c r="S235" s="14"/>
      <c r="T235" s="14">
        <v>0.221807010492341</v>
      </c>
      <c r="U235" s="14">
        <v>0.27952241652642101</v>
      </c>
      <c r="V235" s="14"/>
      <c r="W235" s="14">
        <v>0.23567248721460199</v>
      </c>
      <c r="X235" s="14">
        <v>0.26219143739137302</v>
      </c>
      <c r="Y235" s="14"/>
      <c r="Z235" s="14">
        <v>0.26773981925599599</v>
      </c>
      <c r="AA235" s="14">
        <v>0.25049086241289797</v>
      </c>
    </row>
    <row r="236" spans="2:27" x14ac:dyDescent="0.3">
      <c r="B236" t="s">
        <v>52</v>
      </c>
      <c r="C236" s="14">
        <v>0.155756182254149</v>
      </c>
      <c r="D236" s="14">
        <v>0.12898310701719601</v>
      </c>
      <c r="E236" s="14">
        <v>0.18248660602800801</v>
      </c>
      <c r="F236" s="14"/>
      <c r="G236" s="14">
        <v>0.11107721435453401</v>
      </c>
      <c r="H236" s="14">
        <v>0.183716374656923</v>
      </c>
      <c r="I236" s="14">
        <v>0.179374624991682</v>
      </c>
      <c r="J236" s="14">
        <v>0.17984468199829601</v>
      </c>
      <c r="K236" s="14">
        <v>0.190216185841833</v>
      </c>
      <c r="L236" s="14">
        <v>0.100939509735224</v>
      </c>
      <c r="M236" s="14"/>
      <c r="N236" s="14">
        <v>8.5913128685859305E-2</v>
      </c>
      <c r="O236" s="14">
        <v>0.13332730002718299</v>
      </c>
      <c r="P236" s="14">
        <v>0.128775774384154</v>
      </c>
      <c r="Q236" s="14">
        <v>0.112489168889591</v>
      </c>
      <c r="R236" s="14">
        <v>0.19407195140727301</v>
      </c>
      <c r="S236" s="14"/>
      <c r="T236" s="14">
        <v>0.15462253788697</v>
      </c>
      <c r="U236" s="14">
        <v>0.15646935450411401</v>
      </c>
      <c r="V236" s="14"/>
      <c r="W236" s="14">
        <v>0.137089290694974</v>
      </c>
      <c r="X236" s="14">
        <v>0.16004716853522699</v>
      </c>
      <c r="Y236" s="14"/>
      <c r="Z236" s="14">
        <v>0.117306751673752</v>
      </c>
      <c r="AA236" s="14">
        <v>0.18044004723671001</v>
      </c>
    </row>
    <row r="237" spans="2:27" x14ac:dyDescent="0.3">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row>
    <row r="238" spans="2:27" x14ac:dyDescent="0.3">
      <c r="B238" s="6" t="s">
        <v>130</v>
      </c>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row>
    <row r="239" spans="2:27" x14ac:dyDescent="0.3">
      <c r="B239" s="24" t="s">
        <v>59</v>
      </c>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row>
    <row r="240" spans="2:27" x14ac:dyDescent="0.3">
      <c r="B240" t="s">
        <v>124</v>
      </c>
      <c r="C240" s="14">
        <v>0.43929091285407101</v>
      </c>
      <c r="D240" s="14">
        <v>0.50431475189138497</v>
      </c>
      <c r="E240" s="14">
        <v>0.37671809015636998</v>
      </c>
      <c r="F240" s="14"/>
      <c r="G240" s="14">
        <v>0.38566721246434099</v>
      </c>
      <c r="H240" s="14">
        <v>0.45880031020242301</v>
      </c>
      <c r="I240" s="14">
        <v>0.45213664937478998</v>
      </c>
      <c r="J240" s="14">
        <v>0.40725240258069201</v>
      </c>
      <c r="K240" s="14">
        <v>0.38992863335650502</v>
      </c>
      <c r="L240" s="14">
        <v>0.50772861160118599</v>
      </c>
      <c r="M240" s="14"/>
      <c r="N240" s="14">
        <v>0.51674496609455001</v>
      </c>
      <c r="O240" s="14">
        <v>0.488803085478272</v>
      </c>
      <c r="P240" s="14">
        <v>0.51753625221434096</v>
      </c>
      <c r="Q240" s="14">
        <v>0.45365613235193403</v>
      </c>
      <c r="R240" s="14">
        <v>0.35026737197885199</v>
      </c>
      <c r="S240" s="14"/>
      <c r="T240" s="14">
        <v>0.455708309689066</v>
      </c>
      <c r="U240" s="14">
        <v>0.42896277805416799</v>
      </c>
      <c r="V240" s="14"/>
      <c r="W240" s="14">
        <v>0.44774720413611202</v>
      </c>
      <c r="X240" s="14">
        <v>0.43734705252976402</v>
      </c>
      <c r="Y240" s="14"/>
      <c r="Z240" s="14">
        <v>0.47515382780792698</v>
      </c>
      <c r="AA240" s="14">
        <v>0.41626754586945403</v>
      </c>
    </row>
    <row r="241" spans="2:27" x14ac:dyDescent="0.3">
      <c r="B241" t="s">
        <v>125</v>
      </c>
      <c r="C241" s="14">
        <v>0.35493298686269897</v>
      </c>
      <c r="D241" s="14">
        <v>0.352219425781374</v>
      </c>
      <c r="E241" s="14">
        <v>0.35589833043974101</v>
      </c>
      <c r="F241" s="14"/>
      <c r="G241" s="14">
        <v>0.42138049972901997</v>
      </c>
      <c r="H241" s="14">
        <v>0.34916691462460703</v>
      </c>
      <c r="I241" s="14">
        <v>0.31808364092424002</v>
      </c>
      <c r="J241" s="14">
        <v>0.35371347177422002</v>
      </c>
      <c r="K241" s="14">
        <v>0.38819765434651599</v>
      </c>
      <c r="L241" s="14">
        <v>0.32404302904336102</v>
      </c>
      <c r="M241" s="14"/>
      <c r="N241" s="14">
        <v>0.34366768387156099</v>
      </c>
      <c r="O241" s="14">
        <v>0.33384375007996397</v>
      </c>
      <c r="P241" s="14">
        <v>0.36019181459891197</v>
      </c>
      <c r="Q241" s="14">
        <v>0.406643083076492</v>
      </c>
      <c r="R241" s="14">
        <v>0.45208133614294499</v>
      </c>
      <c r="S241" s="14"/>
      <c r="T241" s="14">
        <v>0.335539465425501</v>
      </c>
      <c r="U241" s="14">
        <v>0.36713339266767098</v>
      </c>
      <c r="V241" s="14"/>
      <c r="W241" s="14">
        <v>0.34318234841041001</v>
      </c>
      <c r="X241" s="14">
        <v>0.357634123698086</v>
      </c>
      <c r="Y241" s="14"/>
      <c r="Z241" s="14">
        <v>0.36267663183050403</v>
      </c>
      <c r="AA241" s="14">
        <v>0.349961701619384</v>
      </c>
    </row>
    <row r="242" spans="2:27" x14ac:dyDescent="0.3">
      <c r="B242" t="s">
        <v>52</v>
      </c>
      <c r="C242" s="14">
        <v>0.20577610028323001</v>
      </c>
      <c r="D242" s="14">
        <v>0.143465822327241</v>
      </c>
      <c r="E242" s="14">
        <v>0.26738357940388802</v>
      </c>
      <c r="F242" s="14"/>
      <c r="G242" s="14">
        <v>0.19295228780664</v>
      </c>
      <c r="H242" s="14">
        <v>0.19203277517296999</v>
      </c>
      <c r="I242" s="14">
        <v>0.229779709700969</v>
      </c>
      <c r="J242" s="14">
        <v>0.239034125645088</v>
      </c>
      <c r="K242" s="14">
        <v>0.221873712296979</v>
      </c>
      <c r="L242" s="14">
        <v>0.168228359355452</v>
      </c>
      <c r="M242" s="14"/>
      <c r="N242" s="14">
        <v>0.139587350033889</v>
      </c>
      <c r="O242" s="14">
        <v>0.17735316444176499</v>
      </c>
      <c r="P242" s="14">
        <v>0.12227193318674701</v>
      </c>
      <c r="Q242" s="14">
        <v>0.139700784571574</v>
      </c>
      <c r="R242" s="14">
        <v>0.19765129187820299</v>
      </c>
      <c r="S242" s="14"/>
      <c r="T242" s="14">
        <v>0.20875222488543299</v>
      </c>
      <c r="U242" s="14">
        <v>0.203903829278161</v>
      </c>
      <c r="V242" s="14"/>
      <c r="W242" s="14">
        <v>0.209070447453478</v>
      </c>
      <c r="X242" s="14">
        <v>0.20501882377215</v>
      </c>
      <c r="Y242" s="14"/>
      <c r="Z242" s="14">
        <v>0.162169540361568</v>
      </c>
      <c r="AA242" s="14">
        <v>0.233770752511162</v>
      </c>
    </row>
    <row r="243" spans="2:27" x14ac:dyDescent="0.3">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row>
    <row r="244" spans="2:27" x14ac:dyDescent="0.3">
      <c r="B244" s="6" t="s">
        <v>131</v>
      </c>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row>
    <row r="245" spans="2:27" x14ac:dyDescent="0.3">
      <c r="B245" s="24" t="s">
        <v>59</v>
      </c>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row>
    <row r="246" spans="2:27" x14ac:dyDescent="0.3">
      <c r="B246" t="s">
        <v>124</v>
      </c>
      <c r="C246" s="14">
        <v>0.31348319469271002</v>
      </c>
      <c r="D246" s="14">
        <v>0.37904931178992002</v>
      </c>
      <c r="E246" s="14">
        <v>0.250697654560534</v>
      </c>
      <c r="F246" s="14"/>
      <c r="G246" s="14">
        <v>0.339189234647094</v>
      </c>
      <c r="H246" s="14">
        <v>0.408813355062634</v>
      </c>
      <c r="I246" s="14">
        <v>0.33661069260485699</v>
      </c>
      <c r="J246" s="14">
        <v>0.25732965922696799</v>
      </c>
      <c r="K246" s="14">
        <v>0.24911876592599899</v>
      </c>
      <c r="L246" s="14">
        <v>0.28885499484480798</v>
      </c>
      <c r="M246" s="14"/>
      <c r="N246" s="14">
        <v>0.43582637694715398</v>
      </c>
      <c r="O246" s="14">
        <v>0.32132416129538899</v>
      </c>
      <c r="P246" s="14">
        <v>0.30905254459833398</v>
      </c>
      <c r="Q246" s="14">
        <v>0.30718376530640701</v>
      </c>
      <c r="R246" s="14">
        <v>0.23846618005892101</v>
      </c>
      <c r="S246" s="14"/>
      <c r="T246" s="14">
        <v>0.35010648050256299</v>
      </c>
      <c r="U246" s="14">
        <v>0.29044359612168102</v>
      </c>
      <c r="V246" s="14"/>
      <c r="W246" s="14">
        <v>0.25619606490345898</v>
      </c>
      <c r="X246" s="14">
        <v>0.32665187289650799</v>
      </c>
      <c r="Y246" s="14"/>
      <c r="Z246" s="14">
        <v>0.39852754033115001</v>
      </c>
      <c r="AA246" s="14">
        <v>0.25888620551545599</v>
      </c>
    </row>
    <row r="247" spans="2:27" x14ac:dyDescent="0.3">
      <c r="B247" t="s">
        <v>125</v>
      </c>
      <c r="C247" s="14">
        <v>0.41827970092611499</v>
      </c>
      <c r="D247" s="14">
        <v>0.40849923926950998</v>
      </c>
      <c r="E247" s="14">
        <v>0.425585280549098</v>
      </c>
      <c r="F247" s="14"/>
      <c r="G247" s="14">
        <v>0.39669935068900702</v>
      </c>
      <c r="H247" s="14">
        <v>0.37850918021532398</v>
      </c>
      <c r="I247" s="14">
        <v>0.37879341459381199</v>
      </c>
      <c r="J247" s="14">
        <v>0.44238992658155801</v>
      </c>
      <c r="K247" s="14">
        <v>0.462121236682492</v>
      </c>
      <c r="L247" s="14">
        <v>0.44805273071393698</v>
      </c>
      <c r="M247" s="14"/>
      <c r="N247" s="14">
        <v>0.35969539020798103</v>
      </c>
      <c r="O247" s="14">
        <v>0.46474700875984398</v>
      </c>
      <c r="P247" s="14">
        <v>0.45355809754843202</v>
      </c>
      <c r="Q247" s="14">
        <v>0.45918306020980698</v>
      </c>
      <c r="R247" s="14">
        <v>0.48723246142429799</v>
      </c>
      <c r="S247" s="14"/>
      <c r="T247" s="14">
        <v>0.39923980277961901</v>
      </c>
      <c r="U247" s="14">
        <v>0.43025764338617001</v>
      </c>
      <c r="V247" s="14"/>
      <c r="W247" s="14">
        <v>0.44868821733307601</v>
      </c>
      <c r="X247" s="14">
        <v>0.411289649780398</v>
      </c>
      <c r="Y247" s="14"/>
      <c r="Z247" s="14">
        <v>0.38768703332643301</v>
      </c>
      <c r="AA247" s="14">
        <v>0.43791966087059198</v>
      </c>
    </row>
    <row r="248" spans="2:27" x14ac:dyDescent="0.3">
      <c r="B248" t="s">
        <v>52</v>
      </c>
      <c r="C248" s="14">
        <v>0.26823710438117498</v>
      </c>
      <c r="D248" s="14">
        <v>0.212451448940569</v>
      </c>
      <c r="E248" s="14">
        <v>0.323717064890368</v>
      </c>
      <c r="F248" s="14"/>
      <c r="G248" s="14">
        <v>0.26411141466389898</v>
      </c>
      <c r="H248" s="14">
        <v>0.21267746472204199</v>
      </c>
      <c r="I248" s="14">
        <v>0.28459589280133002</v>
      </c>
      <c r="J248" s="14">
        <v>0.300280414191474</v>
      </c>
      <c r="K248" s="14">
        <v>0.28875999739150998</v>
      </c>
      <c r="L248" s="14">
        <v>0.26309227444125499</v>
      </c>
      <c r="M248" s="14"/>
      <c r="N248" s="14">
        <v>0.20447823284486399</v>
      </c>
      <c r="O248" s="14">
        <v>0.213928829944767</v>
      </c>
      <c r="P248" s="14">
        <v>0.23738935785323401</v>
      </c>
      <c r="Q248" s="14">
        <v>0.23363317448378601</v>
      </c>
      <c r="R248" s="14">
        <v>0.27430135851678</v>
      </c>
      <c r="S248" s="14"/>
      <c r="T248" s="14">
        <v>0.250653716717818</v>
      </c>
      <c r="U248" s="14">
        <v>0.27929876049214902</v>
      </c>
      <c r="V248" s="14"/>
      <c r="W248" s="14">
        <v>0.29511571776346501</v>
      </c>
      <c r="X248" s="14">
        <v>0.26205847732309301</v>
      </c>
      <c r="Y248" s="14"/>
      <c r="Z248" s="14">
        <v>0.21378542634241601</v>
      </c>
      <c r="AA248" s="14">
        <v>0.30319413361395198</v>
      </c>
    </row>
    <row r="249" spans="2:27" x14ac:dyDescent="0.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row>
    <row r="250" spans="2:27" x14ac:dyDescent="0.3">
      <c r="B250" s="6" t="s">
        <v>142</v>
      </c>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row>
    <row r="251" spans="2:27" x14ac:dyDescent="0.3">
      <c r="B251" s="24" t="s">
        <v>59</v>
      </c>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row>
    <row r="252" spans="2:27" x14ac:dyDescent="0.3">
      <c r="B252" t="s">
        <v>132</v>
      </c>
      <c r="C252" s="14">
        <v>0.44444449595912799</v>
      </c>
      <c r="D252" s="14">
        <v>0.43571310551769399</v>
      </c>
      <c r="E252" s="14">
        <v>0.45306775769711399</v>
      </c>
      <c r="F252" s="14"/>
      <c r="G252" s="14">
        <v>0.34988101536001498</v>
      </c>
      <c r="H252" s="14">
        <v>0.42269186813467302</v>
      </c>
      <c r="I252" s="14">
        <v>0.38318501606703698</v>
      </c>
      <c r="J252" s="14">
        <v>0.45293334826951798</v>
      </c>
      <c r="K252" s="14">
        <v>0.483070255686049</v>
      </c>
      <c r="L252" s="14">
        <v>0.54193830021444001</v>
      </c>
      <c r="M252" s="14"/>
      <c r="N252" s="14">
        <v>0.35366989856097297</v>
      </c>
      <c r="O252" s="14">
        <v>0.470838522868395</v>
      </c>
      <c r="P252" s="14">
        <v>0.47823619371045001</v>
      </c>
      <c r="Q252" s="14">
        <v>0.45574610938764798</v>
      </c>
      <c r="R252" s="14">
        <v>0.43401079688570499</v>
      </c>
      <c r="S252" s="14"/>
      <c r="T252" s="14">
        <v>0.41026809523399399</v>
      </c>
      <c r="U252" s="14">
        <v>0.46594476650825101</v>
      </c>
      <c r="V252" s="14"/>
      <c r="W252" s="14">
        <v>0.53792570986947497</v>
      </c>
      <c r="X252" s="14">
        <v>0.42295582950621802</v>
      </c>
      <c r="Y252" s="14"/>
      <c r="Z252" s="14">
        <v>0.411400017298717</v>
      </c>
      <c r="AA252" s="14">
        <v>0.46565847591566301</v>
      </c>
    </row>
    <row r="253" spans="2:27" x14ac:dyDescent="0.3">
      <c r="B253" t="s">
        <v>133</v>
      </c>
      <c r="C253" s="14">
        <v>0.35224397000584601</v>
      </c>
      <c r="D253" s="14">
        <v>0.333837246064005</v>
      </c>
      <c r="E253" s="14">
        <v>0.36872128506998503</v>
      </c>
      <c r="F253" s="14"/>
      <c r="G253" s="14">
        <v>0.37906468024408402</v>
      </c>
      <c r="H253" s="14">
        <v>0.32427482867095597</v>
      </c>
      <c r="I253" s="14">
        <v>0.29294664695401101</v>
      </c>
      <c r="J253" s="14">
        <v>0.37586818733458499</v>
      </c>
      <c r="K253" s="14">
        <v>0.334812276195598</v>
      </c>
      <c r="L253" s="14">
        <v>0.39784018578439501</v>
      </c>
      <c r="M253" s="14"/>
      <c r="N253" s="14">
        <v>0.233443356046933</v>
      </c>
      <c r="O253" s="14">
        <v>0.33112298093947101</v>
      </c>
      <c r="P253" s="14">
        <v>0.427392220041376</v>
      </c>
      <c r="Q253" s="14">
        <v>0.368206339552753</v>
      </c>
      <c r="R253" s="14">
        <v>0.44699082640162902</v>
      </c>
      <c r="S253" s="14"/>
      <c r="T253" s="14">
        <v>0.330780180505442</v>
      </c>
      <c r="U253" s="14">
        <v>0.36574677520115001</v>
      </c>
      <c r="V253" s="14"/>
      <c r="W253" s="14">
        <v>0.41029432869765903</v>
      </c>
      <c r="X253" s="14">
        <v>0.33889984723272398</v>
      </c>
      <c r="Y253" s="14"/>
      <c r="Z253" s="14">
        <v>0.33477933551960398</v>
      </c>
      <c r="AA253" s="14">
        <v>0.36345596126607399</v>
      </c>
    </row>
    <row r="254" spans="2:27" x14ac:dyDescent="0.3">
      <c r="B254" t="s">
        <v>134</v>
      </c>
      <c r="C254" s="14">
        <v>0.34497433766580199</v>
      </c>
      <c r="D254" s="14">
        <v>0.37422338424558299</v>
      </c>
      <c r="E254" s="14">
        <v>0.31674887741590801</v>
      </c>
      <c r="F254" s="14"/>
      <c r="G254" s="14">
        <v>0.32201329304637899</v>
      </c>
      <c r="H254" s="14">
        <v>0.34806556196576699</v>
      </c>
      <c r="I254" s="14">
        <v>0.40483566628166201</v>
      </c>
      <c r="J254" s="14">
        <v>0.34176017079827797</v>
      </c>
      <c r="K254" s="14">
        <v>0.34855909278470998</v>
      </c>
      <c r="L254" s="14">
        <v>0.30931283888253303</v>
      </c>
      <c r="M254" s="14"/>
      <c r="N254" s="14">
        <v>0.51528318647594795</v>
      </c>
      <c r="O254" s="14">
        <v>0.34657506595876197</v>
      </c>
      <c r="P254" s="14">
        <v>0.29353840922337099</v>
      </c>
      <c r="Q254" s="14">
        <v>0.35500804199443098</v>
      </c>
      <c r="R254" s="14">
        <v>0.29121222657256002</v>
      </c>
      <c r="S254" s="14"/>
      <c r="T254" s="14">
        <v>0.37805055245409402</v>
      </c>
      <c r="U254" s="14">
        <v>0.32416619076909903</v>
      </c>
      <c r="V254" s="14"/>
      <c r="W254" s="14">
        <v>0.31665717687692002</v>
      </c>
      <c r="X254" s="14">
        <v>0.35148364576774099</v>
      </c>
      <c r="Y254" s="14"/>
      <c r="Z254" s="14">
        <v>0.40531364402962</v>
      </c>
      <c r="AA254" s="14">
        <v>0.30623755355890803</v>
      </c>
    </row>
    <row r="255" spans="2:27" x14ac:dyDescent="0.3">
      <c r="B255" t="s">
        <v>135</v>
      </c>
      <c r="C255" s="14">
        <v>0.31611575233775502</v>
      </c>
      <c r="D255" s="14">
        <v>0.30783451960542701</v>
      </c>
      <c r="E255" s="14">
        <v>0.322571425148863</v>
      </c>
      <c r="F255" s="14"/>
      <c r="G255" s="14">
        <v>0.27418186631443398</v>
      </c>
      <c r="H255" s="14">
        <v>0.30128159750158001</v>
      </c>
      <c r="I255" s="14">
        <v>0.30013988429579003</v>
      </c>
      <c r="J255" s="14">
        <v>0.33426636720547598</v>
      </c>
      <c r="K255" s="14">
        <v>0.28623558671931099</v>
      </c>
      <c r="L255" s="14">
        <v>0.37435377631717498</v>
      </c>
      <c r="M255" s="14"/>
      <c r="N255" s="14">
        <v>0.19407327182273501</v>
      </c>
      <c r="O255" s="14">
        <v>0.30192292224797801</v>
      </c>
      <c r="P255" s="14">
        <v>0.44043920834994599</v>
      </c>
      <c r="Q255" s="14">
        <v>0.301138332310183</v>
      </c>
      <c r="R255" s="14">
        <v>0.33471996128123599</v>
      </c>
      <c r="S255" s="14"/>
      <c r="T255" s="14">
        <v>0.30263250267313702</v>
      </c>
      <c r="U255" s="14">
        <v>0.32459802400826099</v>
      </c>
      <c r="V255" s="14"/>
      <c r="W255" s="14">
        <v>0.36399164125494399</v>
      </c>
      <c r="X255" s="14">
        <v>0.30511045014875299</v>
      </c>
      <c r="Y255" s="14"/>
      <c r="Z255" s="14">
        <v>0.26180654572839201</v>
      </c>
      <c r="AA255" s="14">
        <v>0.350981317393456</v>
      </c>
    </row>
    <row r="256" spans="2:27" x14ac:dyDescent="0.3">
      <c r="B256" t="s">
        <v>136</v>
      </c>
      <c r="C256" s="14">
        <v>0.304982813352354</v>
      </c>
      <c r="D256" s="14">
        <v>0.32618397668600602</v>
      </c>
      <c r="E256" s="14">
        <v>0.28445810852105502</v>
      </c>
      <c r="F256" s="14"/>
      <c r="G256" s="14">
        <v>0.30927813427143602</v>
      </c>
      <c r="H256" s="14">
        <v>0.31281378803135501</v>
      </c>
      <c r="I256" s="14">
        <v>0.30400869513952999</v>
      </c>
      <c r="J256" s="14">
        <v>0.31129997200307102</v>
      </c>
      <c r="K256" s="14">
        <v>0.33708160856653602</v>
      </c>
      <c r="L256" s="14">
        <v>0.269909433525158</v>
      </c>
      <c r="M256" s="14"/>
      <c r="N256" s="14">
        <v>0.45456506711141798</v>
      </c>
      <c r="O256" s="14">
        <v>0.29666796657976302</v>
      </c>
      <c r="P256" s="14">
        <v>0.25233418471139801</v>
      </c>
      <c r="Q256" s="14">
        <v>0.31838716061880101</v>
      </c>
      <c r="R256" s="14">
        <v>0.27260089173044</v>
      </c>
      <c r="S256" s="14"/>
      <c r="T256" s="14">
        <v>0.30430956121355701</v>
      </c>
      <c r="U256" s="14">
        <v>0.30540635424094298</v>
      </c>
      <c r="V256" s="14"/>
      <c r="W256" s="14">
        <v>0.31299024800020397</v>
      </c>
      <c r="X256" s="14">
        <v>0.30314213237386201</v>
      </c>
      <c r="Y256" s="14"/>
      <c r="Z256" s="14">
        <v>0.34104400498354398</v>
      </c>
      <c r="AA256" s="14">
        <v>0.28183215619312002</v>
      </c>
    </row>
    <row r="257" spans="2:27" x14ac:dyDescent="0.3">
      <c r="B257" t="s">
        <v>137</v>
      </c>
      <c r="C257" s="14">
        <v>0.20472071981047299</v>
      </c>
      <c r="D257" s="14">
        <v>0.21944748044735199</v>
      </c>
      <c r="E257" s="14">
        <v>0.19113572365859199</v>
      </c>
      <c r="F257" s="14"/>
      <c r="G257" s="14">
        <v>0.23049167160428199</v>
      </c>
      <c r="H257" s="14">
        <v>0.188865108229088</v>
      </c>
      <c r="I257" s="14">
        <v>0.16860622158609601</v>
      </c>
      <c r="J257" s="14">
        <v>0.19584441459704599</v>
      </c>
      <c r="K257" s="14">
        <v>0.230050254113562</v>
      </c>
      <c r="L257" s="14">
        <v>0.21999495133479499</v>
      </c>
      <c r="M257" s="14"/>
      <c r="N257" s="14">
        <v>0.26386458082589398</v>
      </c>
      <c r="O257" s="14">
        <v>0.23879668670958101</v>
      </c>
      <c r="P257" s="14">
        <v>0.144229357347152</v>
      </c>
      <c r="Q257" s="14">
        <v>0.25294730646461799</v>
      </c>
      <c r="R257" s="14">
        <v>0.14718485525412001</v>
      </c>
      <c r="S257" s="14"/>
      <c r="T257" s="14">
        <v>0.185139234714292</v>
      </c>
      <c r="U257" s="14">
        <v>0.21703937298602299</v>
      </c>
      <c r="V257" s="14"/>
      <c r="W257" s="14">
        <v>0.22358852888435199</v>
      </c>
      <c r="X257" s="14">
        <v>0.20038354831979699</v>
      </c>
      <c r="Y257" s="14"/>
      <c r="Z257" s="14">
        <v>0.235088723061667</v>
      </c>
      <c r="AA257" s="14">
        <v>0.18522499046605501</v>
      </c>
    </row>
    <row r="258" spans="2:27" x14ac:dyDescent="0.3">
      <c r="B258" t="s">
        <v>138</v>
      </c>
      <c r="C258" s="14">
        <v>0.190302915441346</v>
      </c>
      <c r="D258" s="14">
        <v>0.210309794466671</v>
      </c>
      <c r="E258" s="14">
        <v>0.17050220794769599</v>
      </c>
      <c r="F258" s="14"/>
      <c r="G258" s="14">
        <v>0.25540903095390599</v>
      </c>
      <c r="H258" s="14">
        <v>0.21564715065297099</v>
      </c>
      <c r="I258" s="14">
        <v>0.192089152070087</v>
      </c>
      <c r="J258" s="14">
        <v>0.21245927600589301</v>
      </c>
      <c r="K258" s="14">
        <v>0.16727475335094399</v>
      </c>
      <c r="L258" s="14">
        <v>0.122485384829259</v>
      </c>
      <c r="M258" s="14"/>
      <c r="N258" s="14">
        <v>0.269759713294282</v>
      </c>
      <c r="O258" s="14">
        <v>0.181966790796873</v>
      </c>
      <c r="P258" s="14">
        <v>0.150907685073631</v>
      </c>
      <c r="Q258" s="14">
        <v>0.23552480739767501</v>
      </c>
      <c r="R258" s="14">
        <v>0.23537188003097501</v>
      </c>
      <c r="S258" s="14"/>
      <c r="T258" s="14">
        <v>0.22881805319853399</v>
      </c>
      <c r="U258" s="14">
        <v>0.16607315852000701</v>
      </c>
      <c r="V258" s="14"/>
      <c r="W258" s="14">
        <v>0.13040445834349701</v>
      </c>
      <c r="X258" s="14">
        <v>0.20407186335909699</v>
      </c>
      <c r="Y258" s="14"/>
      <c r="Z258" s="14">
        <v>0.22085608949164201</v>
      </c>
      <c r="AA258" s="14">
        <v>0.17068830966794701</v>
      </c>
    </row>
    <row r="259" spans="2:27" x14ac:dyDescent="0.3">
      <c r="B259" t="s">
        <v>139</v>
      </c>
      <c r="C259" s="14">
        <v>0.18569379641919601</v>
      </c>
      <c r="D259" s="14">
        <v>0.19418908340280999</v>
      </c>
      <c r="E259" s="14">
        <v>0.176883423633553</v>
      </c>
      <c r="F259" s="14"/>
      <c r="G259" s="14">
        <v>0.21154048560990199</v>
      </c>
      <c r="H259" s="14">
        <v>0.17976705828991901</v>
      </c>
      <c r="I259" s="14">
        <v>0.199296927474932</v>
      </c>
      <c r="J259" s="14">
        <v>0.167346334950257</v>
      </c>
      <c r="K259" s="14">
        <v>0.16438527212072601</v>
      </c>
      <c r="L259" s="14">
        <v>0.191434419273079</v>
      </c>
      <c r="M259" s="14"/>
      <c r="N259" s="14">
        <v>0.202742630890967</v>
      </c>
      <c r="O259" s="14">
        <v>0.184475369144455</v>
      </c>
      <c r="P259" s="14">
        <v>0.19019348895518201</v>
      </c>
      <c r="Q259" s="14">
        <v>0.20725733089276199</v>
      </c>
      <c r="R259" s="14">
        <v>0.20568953300304299</v>
      </c>
      <c r="S259" s="14"/>
      <c r="T259" s="14">
        <v>0.17197462849102399</v>
      </c>
      <c r="U259" s="14">
        <v>0.19432448355728399</v>
      </c>
      <c r="V259" s="14"/>
      <c r="W259" s="14">
        <v>0.17794879352258799</v>
      </c>
      <c r="X259" s="14">
        <v>0.187474151818535</v>
      </c>
      <c r="Y259" s="14"/>
      <c r="Z259" s="14">
        <v>0.21037550131553701</v>
      </c>
      <c r="AA259" s="14">
        <v>0.16984857161341499</v>
      </c>
    </row>
    <row r="260" spans="2:27" x14ac:dyDescent="0.3">
      <c r="B260" t="s">
        <v>140</v>
      </c>
      <c r="C260" s="14">
        <v>0.123962060591794</v>
      </c>
      <c r="D260" s="14">
        <v>0.12592384007688001</v>
      </c>
      <c r="E260" s="14">
        <v>0.122524730635289</v>
      </c>
      <c r="F260" s="14"/>
      <c r="G260" s="14">
        <v>0.19020600871540799</v>
      </c>
      <c r="H260" s="14">
        <v>0.18029546827829701</v>
      </c>
      <c r="I260" s="14">
        <v>0.14419457034268801</v>
      </c>
      <c r="J260" s="14">
        <v>9.8097606095473799E-2</v>
      </c>
      <c r="K260" s="14">
        <v>8.5206937710098296E-2</v>
      </c>
      <c r="L260" s="14">
        <v>6.4691345001437403E-2</v>
      </c>
      <c r="M260" s="14"/>
      <c r="N260" s="14">
        <v>0.18451964805590901</v>
      </c>
      <c r="O260" s="14">
        <v>0.113550426677108</v>
      </c>
      <c r="P260" s="14">
        <v>9.9693048950779198E-2</v>
      </c>
      <c r="Q260" s="14">
        <v>0.14589379917352399</v>
      </c>
      <c r="R260" s="14">
        <v>0.15473623150862401</v>
      </c>
      <c r="S260" s="14"/>
      <c r="T260" s="14">
        <v>0.142414723784487</v>
      </c>
      <c r="U260" s="14">
        <v>0.112353545868856</v>
      </c>
      <c r="V260" s="14"/>
      <c r="W260" s="14">
        <v>7.5495531561338702E-2</v>
      </c>
      <c r="X260" s="14">
        <v>0.13510313410699901</v>
      </c>
      <c r="Y260" s="14"/>
      <c r="Z260" s="14">
        <v>0.16143252546644099</v>
      </c>
      <c r="AA260" s="14">
        <v>9.9906674547374605E-2</v>
      </c>
    </row>
    <row r="261" spans="2:27" x14ac:dyDescent="0.3">
      <c r="B261" t="s">
        <v>141</v>
      </c>
      <c r="C261" s="14">
        <v>2.0276789137874701E-2</v>
      </c>
      <c r="D261" s="14">
        <v>2.0199295317043599E-2</v>
      </c>
      <c r="E261" s="14">
        <v>2.04305085621664E-2</v>
      </c>
      <c r="F261" s="14"/>
      <c r="G261" s="14">
        <v>7.1749133786442902E-3</v>
      </c>
      <c r="H261" s="14">
        <v>1.7684153520666299E-2</v>
      </c>
      <c r="I261" s="14">
        <v>3.64090396850437E-2</v>
      </c>
      <c r="J261" s="14">
        <v>1.25906398954532E-2</v>
      </c>
      <c r="K261" s="14">
        <v>2.8006100151852901E-2</v>
      </c>
      <c r="L261" s="14">
        <v>1.9032965321172799E-2</v>
      </c>
      <c r="M261" s="14"/>
      <c r="N261" s="14">
        <v>1.0313666680827401E-2</v>
      </c>
      <c r="O261" s="14">
        <v>2.2809895835912902E-2</v>
      </c>
      <c r="P261" s="14">
        <v>2.84430047019745E-2</v>
      </c>
      <c r="Q261" s="14">
        <v>1.29468660202453E-2</v>
      </c>
      <c r="R261" s="14">
        <v>7.0753518761484504E-3</v>
      </c>
      <c r="S261" s="14"/>
      <c r="T261" s="14">
        <v>2.2916061145642399E-2</v>
      </c>
      <c r="U261" s="14">
        <v>1.8616431083318102E-2</v>
      </c>
      <c r="V261" s="14"/>
      <c r="W261" s="14">
        <v>1.9937776323324E-2</v>
      </c>
      <c r="X261" s="14">
        <v>2.0354718520586099E-2</v>
      </c>
      <c r="Y261" s="14"/>
      <c r="Z261" s="14">
        <v>1.3110927380220501E-2</v>
      </c>
      <c r="AA261" s="14">
        <v>2.4877147620161699E-2</v>
      </c>
    </row>
    <row r="262" spans="2:27" x14ac:dyDescent="0.3">
      <c r="B262" t="s">
        <v>102</v>
      </c>
      <c r="C262" s="14">
        <v>4.6743445948784199E-2</v>
      </c>
      <c r="D262" s="14">
        <v>3.5984942399176101E-2</v>
      </c>
      <c r="E262" s="14">
        <v>5.7423789259195099E-2</v>
      </c>
      <c r="F262" s="14"/>
      <c r="G262" s="14">
        <v>4.98378346414537E-2</v>
      </c>
      <c r="H262" s="14">
        <v>5.3143044692935897E-2</v>
      </c>
      <c r="I262" s="14">
        <v>3.9954729432638197E-2</v>
      </c>
      <c r="J262" s="14">
        <v>4.6675137298840798E-2</v>
      </c>
      <c r="K262" s="14">
        <v>5.7343916331400201E-2</v>
      </c>
      <c r="L262" s="14">
        <v>3.7946795203299501E-2</v>
      </c>
      <c r="M262" s="14"/>
      <c r="N262" s="14">
        <v>2.1325121964893199E-2</v>
      </c>
      <c r="O262" s="14">
        <v>3.3931905072979898E-2</v>
      </c>
      <c r="P262" s="14">
        <v>2.1934873240933399E-2</v>
      </c>
      <c r="Q262" s="14">
        <v>1.09822685647177E-2</v>
      </c>
      <c r="R262" s="14">
        <v>3.6563270737644399E-2</v>
      </c>
      <c r="S262" s="14"/>
      <c r="T262" s="14">
        <v>4.6144758885895698E-2</v>
      </c>
      <c r="U262" s="14">
        <v>4.7120078173162799E-2</v>
      </c>
      <c r="V262" s="14"/>
      <c r="W262" s="14">
        <v>3.3567514766175199E-2</v>
      </c>
      <c r="X262" s="14">
        <v>4.9772216955770998E-2</v>
      </c>
      <c r="Y262" s="14"/>
      <c r="Z262" s="14">
        <v>2.6675338570560501E-2</v>
      </c>
      <c r="AA262" s="14">
        <v>5.9626821476123103E-2</v>
      </c>
    </row>
    <row r="263" spans="2:27" x14ac:dyDescent="0.3">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row>
    <row r="264" spans="2:27" x14ac:dyDescent="0.3">
      <c r="B264" s="6" t="s">
        <v>165</v>
      </c>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row>
    <row r="265" spans="2:27" x14ac:dyDescent="0.3">
      <c r="B265" s="24" t="s">
        <v>59</v>
      </c>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row>
    <row r="266" spans="2:27" x14ac:dyDescent="0.3">
      <c r="B266" t="s">
        <v>143</v>
      </c>
      <c r="C266" s="14">
        <v>0.48832815056233603</v>
      </c>
      <c r="D266" s="14">
        <v>0.54895975283470799</v>
      </c>
      <c r="E266" s="14">
        <v>0.43023100650387902</v>
      </c>
      <c r="F266" s="14"/>
      <c r="G266" s="14">
        <v>0.43987411689012901</v>
      </c>
      <c r="H266" s="14">
        <v>0.39844454490634601</v>
      </c>
      <c r="I266" s="14">
        <v>0.42616478614198899</v>
      </c>
      <c r="J266" s="14">
        <v>0.49573629145421699</v>
      </c>
      <c r="K266" s="14">
        <v>0.54546226837759904</v>
      </c>
      <c r="L266" s="14">
        <v>0.59969619478106795</v>
      </c>
      <c r="M266" s="14"/>
      <c r="N266" s="14">
        <v>0.53726849844990199</v>
      </c>
      <c r="O266" s="14">
        <v>0.54575714776274997</v>
      </c>
      <c r="P266" s="14">
        <v>0.43280785687430701</v>
      </c>
      <c r="Q266" s="14">
        <v>0.60498954564803198</v>
      </c>
      <c r="R266" s="14">
        <v>0.487427015442156</v>
      </c>
      <c r="S266" s="14"/>
      <c r="T266" s="14">
        <v>0.421931142362931</v>
      </c>
      <c r="U266" s="14">
        <v>0.53009830802920099</v>
      </c>
      <c r="V266" s="14"/>
      <c r="W266" s="14">
        <v>0.55754011695329297</v>
      </c>
      <c r="X266" s="14">
        <v>0.472418292334011</v>
      </c>
      <c r="Y266" s="14"/>
      <c r="Z266" s="14">
        <v>0.50566914733686197</v>
      </c>
      <c r="AA266" s="14">
        <v>0.47719553256035102</v>
      </c>
    </row>
    <row r="267" spans="2:27" x14ac:dyDescent="0.3">
      <c r="B267" t="s">
        <v>144</v>
      </c>
      <c r="C267" s="14">
        <v>0.45648521942509601</v>
      </c>
      <c r="D267" s="14">
        <v>0.527239815126886</v>
      </c>
      <c r="E267" s="14">
        <v>0.38838537344114399</v>
      </c>
      <c r="F267" s="14"/>
      <c r="G267" s="14">
        <v>0.436184417431145</v>
      </c>
      <c r="H267" s="14">
        <v>0.431726061438297</v>
      </c>
      <c r="I267" s="14">
        <v>0.42613982326855099</v>
      </c>
      <c r="J267" s="14">
        <v>0.469995274043079</v>
      </c>
      <c r="K267" s="14">
        <v>0.50338127499799601</v>
      </c>
      <c r="L267" s="14">
        <v>0.472331047947737</v>
      </c>
      <c r="M267" s="14"/>
      <c r="N267" s="14">
        <v>0.42676751110599098</v>
      </c>
      <c r="O267" s="14">
        <v>0.53037995788427095</v>
      </c>
      <c r="P267" s="14">
        <v>0.55655642840194197</v>
      </c>
      <c r="Q267" s="14">
        <v>0.46659391559318197</v>
      </c>
      <c r="R267" s="14">
        <v>0.33694528423138198</v>
      </c>
      <c r="S267" s="14"/>
      <c r="T267" s="14">
        <v>0.44086649579757098</v>
      </c>
      <c r="U267" s="14">
        <v>0.46631091132063801</v>
      </c>
      <c r="V267" s="14"/>
      <c r="W267" s="14">
        <v>0.48384554587379702</v>
      </c>
      <c r="X267" s="14">
        <v>0.450195860263984</v>
      </c>
      <c r="Y267" s="14"/>
      <c r="Z267" s="14">
        <v>0.43836691757113699</v>
      </c>
      <c r="AA267" s="14">
        <v>0.46811685375427697</v>
      </c>
    </row>
    <row r="268" spans="2:27" x14ac:dyDescent="0.3">
      <c r="B268" t="s">
        <v>145</v>
      </c>
      <c r="C268" s="14">
        <v>0.40337765216064803</v>
      </c>
      <c r="D268" s="14">
        <v>0.48627562030094301</v>
      </c>
      <c r="E268" s="14">
        <v>0.32322131812775401</v>
      </c>
      <c r="F268" s="14"/>
      <c r="G268" s="14">
        <v>0.33925126194699501</v>
      </c>
      <c r="H268" s="14">
        <v>0.30816070375258298</v>
      </c>
      <c r="I268" s="14">
        <v>0.38243068491232302</v>
      </c>
      <c r="J268" s="14">
        <v>0.41938120200708501</v>
      </c>
      <c r="K268" s="14">
        <v>0.41885711690906102</v>
      </c>
      <c r="L268" s="14">
        <v>0.51700164400384396</v>
      </c>
      <c r="M268" s="14"/>
      <c r="N268" s="14">
        <v>0.44716243500562802</v>
      </c>
      <c r="O268" s="14">
        <v>0.43532270773760001</v>
      </c>
      <c r="P268" s="14">
        <v>0.39075460278002</v>
      </c>
      <c r="Q268" s="14">
        <v>0.50778890985292602</v>
      </c>
      <c r="R268" s="14">
        <v>0.39549496220069003</v>
      </c>
      <c r="S268" s="14"/>
      <c r="T268" s="14">
        <v>0.35635542492474198</v>
      </c>
      <c r="U268" s="14">
        <v>0.432959193397985</v>
      </c>
      <c r="V268" s="14"/>
      <c r="W268" s="14">
        <v>0.45278644329509499</v>
      </c>
      <c r="X268" s="14">
        <v>0.39201997944634298</v>
      </c>
      <c r="Y268" s="14"/>
      <c r="Z268" s="14">
        <v>0.41800488160142701</v>
      </c>
      <c r="AA268" s="14">
        <v>0.39398722553702897</v>
      </c>
    </row>
    <row r="269" spans="2:27" x14ac:dyDescent="0.3">
      <c r="B269" t="s">
        <v>146</v>
      </c>
      <c r="C269" s="14">
        <v>0.36352572843785902</v>
      </c>
      <c r="D269" s="14">
        <v>0.42419077668284899</v>
      </c>
      <c r="E269" s="14">
        <v>0.30491533131742499</v>
      </c>
      <c r="F269" s="14"/>
      <c r="G269" s="14">
        <v>0.29729818974890299</v>
      </c>
      <c r="H269" s="14">
        <v>0.22442688991026399</v>
      </c>
      <c r="I269" s="14">
        <v>0.33143581547124001</v>
      </c>
      <c r="J269" s="14">
        <v>0.36768418284024501</v>
      </c>
      <c r="K269" s="14">
        <v>0.38800794082231499</v>
      </c>
      <c r="L269" s="14">
        <v>0.52679152000232499</v>
      </c>
      <c r="M269" s="14"/>
      <c r="N269" s="14">
        <v>0.35569524235719502</v>
      </c>
      <c r="O269" s="14">
        <v>0.42407338192372002</v>
      </c>
      <c r="P269" s="14">
        <v>0.36378060631291298</v>
      </c>
      <c r="Q269" s="14">
        <v>0.43483788377799099</v>
      </c>
      <c r="R269" s="14">
        <v>0.36316548993261299</v>
      </c>
      <c r="S269" s="14"/>
      <c r="T269" s="14">
        <v>0.29967113655212502</v>
      </c>
      <c r="U269" s="14">
        <v>0.40369645947500499</v>
      </c>
      <c r="V269" s="14"/>
      <c r="W269" s="14">
        <v>0.47517290997962802</v>
      </c>
      <c r="X269" s="14">
        <v>0.33786122383632899</v>
      </c>
      <c r="Y269" s="14"/>
      <c r="Z269" s="14">
        <v>0.33966144890398597</v>
      </c>
      <c r="AA269" s="14">
        <v>0.378846180393278</v>
      </c>
    </row>
    <row r="270" spans="2:27" x14ac:dyDescent="0.3">
      <c r="B270" t="s">
        <v>147</v>
      </c>
      <c r="C270" s="14">
        <v>0.31327163944104702</v>
      </c>
      <c r="D270" s="14">
        <v>0.35522803661679903</v>
      </c>
      <c r="E270" s="14">
        <v>0.27272742253389698</v>
      </c>
      <c r="F270" s="14"/>
      <c r="G270" s="14">
        <v>0.25579207447443197</v>
      </c>
      <c r="H270" s="14">
        <v>0.180685434456411</v>
      </c>
      <c r="I270" s="14">
        <v>0.27359550885345901</v>
      </c>
      <c r="J270" s="14">
        <v>0.34797485094109698</v>
      </c>
      <c r="K270" s="14">
        <v>0.33712760797900798</v>
      </c>
      <c r="L270" s="14">
        <v>0.44726901105640698</v>
      </c>
      <c r="M270" s="14"/>
      <c r="N270" s="14">
        <v>0.29993325922198599</v>
      </c>
      <c r="O270" s="14">
        <v>0.367004936195447</v>
      </c>
      <c r="P270" s="14">
        <v>0.31098310990789901</v>
      </c>
      <c r="Q270" s="14">
        <v>0.40635728422501899</v>
      </c>
      <c r="R270" s="14">
        <v>0.24482872297641001</v>
      </c>
      <c r="S270" s="14"/>
      <c r="T270" s="14">
        <v>0.25494056289727401</v>
      </c>
      <c r="U270" s="14">
        <v>0.34996754364696903</v>
      </c>
      <c r="V270" s="14"/>
      <c r="W270" s="14">
        <v>0.420058402852727</v>
      </c>
      <c r="X270" s="14">
        <v>0.28872440642436598</v>
      </c>
      <c r="Y270" s="14"/>
      <c r="Z270" s="14">
        <v>0.28539583248378497</v>
      </c>
      <c r="AA270" s="14">
        <v>0.33116742215684702</v>
      </c>
    </row>
    <row r="271" spans="2:27" x14ac:dyDescent="0.3">
      <c r="B271" t="s">
        <v>148</v>
      </c>
      <c r="C271" s="14">
        <v>0.247694963752428</v>
      </c>
      <c r="D271" s="14">
        <v>0.26713271768163299</v>
      </c>
      <c r="E271" s="14">
        <v>0.228876485615055</v>
      </c>
      <c r="F271" s="14"/>
      <c r="G271" s="14">
        <v>0.23149120100315601</v>
      </c>
      <c r="H271" s="14">
        <v>0.187193893206961</v>
      </c>
      <c r="I271" s="14">
        <v>0.19372900397384399</v>
      </c>
      <c r="J271" s="14">
        <v>0.26894951746010298</v>
      </c>
      <c r="K271" s="14">
        <v>0.25871562196280701</v>
      </c>
      <c r="L271" s="14">
        <v>0.326818493390575</v>
      </c>
      <c r="M271" s="14"/>
      <c r="N271" s="14">
        <v>0.25486431420125599</v>
      </c>
      <c r="O271" s="14">
        <v>0.24105855414055599</v>
      </c>
      <c r="P271" s="14">
        <v>0.21949674262093999</v>
      </c>
      <c r="Q271" s="14">
        <v>0.34049431760919502</v>
      </c>
      <c r="R271" s="14">
        <v>0.30908852386188201</v>
      </c>
      <c r="S271" s="14"/>
      <c r="T271" s="14">
        <v>0.21100127354039999</v>
      </c>
      <c r="U271" s="14">
        <v>0.270778853520378</v>
      </c>
      <c r="V271" s="14"/>
      <c r="W271" s="14">
        <v>0.29290407032864002</v>
      </c>
      <c r="X271" s="14">
        <v>0.23730267880861</v>
      </c>
      <c r="Y271" s="14"/>
      <c r="Z271" s="14">
        <v>0.23673909887997799</v>
      </c>
      <c r="AA271" s="14">
        <v>0.25472843824597702</v>
      </c>
    </row>
    <row r="272" spans="2:27" x14ac:dyDescent="0.3">
      <c r="B272" t="s">
        <v>149</v>
      </c>
      <c r="C272" s="14">
        <v>0.24568609888744899</v>
      </c>
      <c r="D272" s="14">
        <v>0.27841583971640599</v>
      </c>
      <c r="E272" s="14">
        <v>0.21468788920179099</v>
      </c>
      <c r="F272" s="14"/>
      <c r="G272" s="14">
        <v>0.235114431558621</v>
      </c>
      <c r="H272" s="14">
        <v>0.19418259687392</v>
      </c>
      <c r="I272" s="14">
        <v>0.191531661453678</v>
      </c>
      <c r="J272" s="14">
        <v>0.25944667485697398</v>
      </c>
      <c r="K272" s="14">
        <v>0.25696394543463702</v>
      </c>
      <c r="L272" s="14">
        <v>0.31980961529199903</v>
      </c>
      <c r="M272" s="14"/>
      <c r="N272" s="14">
        <v>0.254316577813055</v>
      </c>
      <c r="O272" s="14">
        <v>0.23031591342379301</v>
      </c>
      <c r="P272" s="14">
        <v>0.23756893213913299</v>
      </c>
      <c r="Q272" s="14">
        <v>0.32637507762422702</v>
      </c>
      <c r="R272" s="14">
        <v>0.28927295505545703</v>
      </c>
      <c r="S272" s="14"/>
      <c r="T272" s="14">
        <v>0.20085860372872899</v>
      </c>
      <c r="U272" s="14">
        <v>0.27388694079890202</v>
      </c>
      <c r="V272" s="14"/>
      <c r="W272" s="14">
        <v>0.28843480596002902</v>
      </c>
      <c r="X272" s="14">
        <v>0.235859389657327</v>
      </c>
      <c r="Y272" s="14"/>
      <c r="Z272" s="14">
        <v>0.24476181347029399</v>
      </c>
      <c r="AA272" s="14">
        <v>0.246279474032361</v>
      </c>
    </row>
    <row r="273" spans="2:27" x14ac:dyDescent="0.3">
      <c r="B273" t="s">
        <v>150</v>
      </c>
      <c r="C273" s="14">
        <v>0.22987010919057099</v>
      </c>
      <c r="D273" s="14">
        <v>0.27997974904527601</v>
      </c>
      <c r="E273" s="14">
        <v>0.18184815227621101</v>
      </c>
      <c r="F273" s="14"/>
      <c r="G273" s="14">
        <v>0.18388183697885599</v>
      </c>
      <c r="H273" s="14">
        <v>0.16084957218887999</v>
      </c>
      <c r="I273" s="14">
        <v>0.17125170586284899</v>
      </c>
      <c r="J273" s="14">
        <v>0.27515822526350803</v>
      </c>
      <c r="K273" s="14">
        <v>0.25928894291197402</v>
      </c>
      <c r="L273" s="14">
        <v>0.30768018420049298</v>
      </c>
      <c r="M273" s="14"/>
      <c r="N273" s="14">
        <v>0.21041998726543901</v>
      </c>
      <c r="O273" s="14">
        <v>0.24831645962983101</v>
      </c>
      <c r="P273" s="14">
        <v>0.232472546379275</v>
      </c>
      <c r="Q273" s="14">
        <v>0.33732679900190898</v>
      </c>
      <c r="R273" s="14">
        <v>0.19787038884230401</v>
      </c>
      <c r="S273" s="14"/>
      <c r="T273" s="14">
        <v>0.196962817636221</v>
      </c>
      <c r="U273" s="14">
        <v>0.250571986990625</v>
      </c>
      <c r="V273" s="14"/>
      <c r="W273" s="14">
        <v>0.26209764999041302</v>
      </c>
      <c r="X273" s="14">
        <v>0.222461916187113</v>
      </c>
      <c r="Y273" s="14"/>
      <c r="Z273" s="14">
        <v>0.207182452363811</v>
      </c>
      <c r="AA273" s="14">
        <v>0.24443518985441701</v>
      </c>
    </row>
    <row r="274" spans="2:27" x14ac:dyDescent="0.3">
      <c r="B274" t="s">
        <v>151</v>
      </c>
      <c r="C274" s="14">
        <v>0.18572037618648601</v>
      </c>
      <c r="D274" s="14">
        <v>0.23554127633592001</v>
      </c>
      <c r="E274" s="14">
        <v>0.13700918232568801</v>
      </c>
      <c r="F274" s="14"/>
      <c r="G274" s="14">
        <v>0.191054494798267</v>
      </c>
      <c r="H274" s="14">
        <v>0.109044464071262</v>
      </c>
      <c r="I274" s="14">
        <v>0.13760797897861499</v>
      </c>
      <c r="J274" s="14">
        <v>0.221009828506115</v>
      </c>
      <c r="K274" s="14">
        <v>0.18956680525202799</v>
      </c>
      <c r="L274" s="14">
        <v>0.252351100064717</v>
      </c>
      <c r="M274" s="14"/>
      <c r="N274" s="14">
        <v>0.176640668181101</v>
      </c>
      <c r="O274" s="14">
        <v>0.197472161559687</v>
      </c>
      <c r="P274" s="14">
        <v>0.18626225587085901</v>
      </c>
      <c r="Q274" s="14">
        <v>0.245947581796264</v>
      </c>
      <c r="R274" s="14">
        <v>0.22940913441642599</v>
      </c>
      <c r="S274" s="14"/>
      <c r="T274" s="14">
        <v>0.14987478894613901</v>
      </c>
      <c r="U274" s="14">
        <v>0.208270726934593</v>
      </c>
      <c r="V274" s="14"/>
      <c r="W274" s="14">
        <v>0.23387967189373099</v>
      </c>
      <c r="X274" s="14">
        <v>0.174649926854788</v>
      </c>
      <c r="Y274" s="14"/>
      <c r="Z274" s="14">
        <v>0.16514595420673001</v>
      </c>
      <c r="AA274" s="14">
        <v>0.198928796872472</v>
      </c>
    </row>
    <row r="275" spans="2:27" x14ac:dyDescent="0.3">
      <c r="B275" t="s">
        <v>152</v>
      </c>
      <c r="C275" s="14">
        <v>0.175450066939074</v>
      </c>
      <c r="D275" s="14">
        <v>0.186549455818073</v>
      </c>
      <c r="E275" s="14">
        <v>0.165292677689023</v>
      </c>
      <c r="F275" s="14"/>
      <c r="G275" s="14">
        <v>0.22919914220055099</v>
      </c>
      <c r="H275" s="14">
        <v>0.15548526581743</v>
      </c>
      <c r="I275" s="14">
        <v>0.14444687672902201</v>
      </c>
      <c r="J275" s="14">
        <v>0.19891591037258599</v>
      </c>
      <c r="K275" s="14">
        <v>0.14473466773357699</v>
      </c>
      <c r="L275" s="14">
        <v>0.182704773013487</v>
      </c>
      <c r="M275" s="14"/>
      <c r="N275" s="14">
        <v>0.185184542704766</v>
      </c>
      <c r="O275" s="14">
        <v>0.19455850566461</v>
      </c>
      <c r="P275" s="14">
        <v>0.16354004469266301</v>
      </c>
      <c r="Q275" s="14">
        <v>0.17583736351945001</v>
      </c>
      <c r="R275" s="14">
        <v>0.23187120794562299</v>
      </c>
      <c r="S275" s="14"/>
      <c r="T275" s="14">
        <v>0.16138579174265599</v>
      </c>
      <c r="U275" s="14">
        <v>0.18429786001805401</v>
      </c>
      <c r="V275" s="14"/>
      <c r="W275" s="14">
        <v>0.157818103616748</v>
      </c>
      <c r="X275" s="14">
        <v>0.17950315271849801</v>
      </c>
      <c r="Y275" s="14"/>
      <c r="Z275" s="14">
        <v>0.14641236008862499</v>
      </c>
      <c r="AA275" s="14">
        <v>0.19409176915624701</v>
      </c>
    </row>
    <row r="276" spans="2:27" x14ac:dyDescent="0.3">
      <c r="B276" t="s">
        <v>52</v>
      </c>
      <c r="C276" s="14">
        <v>0.16064816462534001</v>
      </c>
      <c r="D276" s="14">
        <v>9.5857961331956607E-2</v>
      </c>
      <c r="E276" s="14">
        <v>0.22369315717842</v>
      </c>
      <c r="F276" s="14"/>
      <c r="G276" s="14">
        <v>0.138101736353547</v>
      </c>
      <c r="H276" s="14">
        <v>0.174361323866462</v>
      </c>
      <c r="I276" s="14">
        <v>0.19469989602798099</v>
      </c>
      <c r="J276" s="14">
        <v>0.18061645886022101</v>
      </c>
      <c r="K276" s="14">
        <v>0.14928232508582601</v>
      </c>
      <c r="L276" s="14">
        <v>0.12829310812907799</v>
      </c>
      <c r="M276" s="14"/>
      <c r="N276" s="14">
        <v>0.121957746662662</v>
      </c>
      <c r="O276" s="14">
        <v>9.5206988193387701E-2</v>
      </c>
      <c r="P276" s="14">
        <v>8.7049070311131294E-2</v>
      </c>
      <c r="Q276" s="14">
        <v>8.4941083108795404E-2</v>
      </c>
      <c r="R276" s="14">
        <v>0.23825667160377501</v>
      </c>
      <c r="S276" s="14"/>
      <c r="T276" s="14">
        <v>0.19028143707193801</v>
      </c>
      <c r="U276" s="14">
        <v>0.14200596236472701</v>
      </c>
      <c r="V276" s="14"/>
      <c r="W276" s="14">
        <v>0.14527501005205801</v>
      </c>
      <c r="X276" s="14">
        <v>0.164182014659328</v>
      </c>
      <c r="Y276" s="14"/>
      <c r="Z276" s="14">
        <v>0.13662413798102099</v>
      </c>
      <c r="AA276" s="14">
        <v>0.17607117144428</v>
      </c>
    </row>
    <row r="277" spans="2:27" x14ac:dyDescent="0.3">
      <c r="B277" t="s">
        <v>153</v>
      </c>
      <c r="C277" s="14">
        <v>6.4248401715600395E-2</v>
      </c>
      <c r="D277" s="14">
        <v>8.2499541247699607E-2</v>
      </c>
      <c r="E277" s="14">
        <v>4.6682645914297702E-2</v>
      </c>
      <c r="F277" s="14"/>
      <c r="G277" s="14">
        <v>7.0237143259499701E-2</v>
      </c>
      <c r="H277" s="14">
        <v>5.8063023258402499E-2</v>
      </c>
      <c r="I277" s="14">
        <v>7.8872326821353603E-2</v>
      </c>
      <c r="J277" s="14">
        <v>5.64057595562008E-2</v>
      </c>
      <c r="K277" s="14">
        <v>5.55984876279687E-2</v>
      </c>
      <c r="L277" s="14">
        <v>6.5570002047653106E-2</v>
      </c>
      <c r="M277" s="14"/>
      <c r="N277" s="14">
        <v>6.3709796040509498E-2</v>
      </c>
      <c r="O277" s="14">
        <v>8.5377949839670605E-2</v>
      </c>
      <c r="P277" s="14">
        <v>6.7431777254473801E-2</v>
      </c>
      <c r="Q277" s="14">
        <v>6.5354649975947796E-2</v>
      </c>
      <c r="R277" s="14">
        <v>5.7164346056618701E-2</v>
      </c>
      <c r="S277" s="14"/>
      <c r="T277" s="14">
        <v>6.7209631913080894E-2</v>
      </c>
      <c r="U277" s="14">
        <v>6.2385500735590502E-2</v>
      </c>
      <c r="V277" s="14"/>
      <c r="W277" s="14">
        <v>5.6165613162613301E-2</v>
      </c>
      <c r="X277" s="14">
        <v>6.6106404408966396E-2</v>
      </c>
      <c r="Y277" s="14"/>
      <c r="Z277" s="14">
        <v>7.2694521244472898E-2</v>
      </c>
      <c r="AA277" s="14">
        <v>5.8826140034993098E-2</v>
      </c>
    </row>
    <row r="278" spans="2:27" x14ac:dyDescent="0.3">
      <c r="B278" t="s">
        <v>154</v>
      </c>
      <c r="C278" s="14">
        <v>6.3991691059103795E-2</v>
      </c>
      <c r="D278" s="14">
        <v>9.4187552066076902E-2</v>
      </c>
      <c r="E278" s="14">
        <v>3.47668579883669E-2</v>
      </c>
      <c r="F278" s="14"/>
      <c r="G278" s="14">
        <v>7.9134196621029093E-2</v>
      </c>
      <c r="H278" s="14">
        <v>5.0749637828700601E-2</v>
      </c>
      <c r="I278" s="14">
        <v>8.0992241145278102E-2</v>
      </c>
      <c r="J278" s="14">
        <v>8.8374933187624405E-2</v>
      </c>
      <c r="K278" s="14">
        <v>3.4531598918518001E-2</v>
      </c>
      <c r="L278" s="14">
        <v>5.0881705215875997E-2</v>
      </c>
      <c r="M278" s="14"/>
      <c r="N278" s="14">
        <v>8.0024749017051602E-2</v>
      </c>
      <c r="O278" s="14">
        <v>4.9882046495813501E-2</v>
      </c>
      <c r="P278" s="14">
        <v>5.6059651412826698E-2</v>
      </c>
      <c r="Q278" s="14">
        <v>0.105834638758962</v>
      </c>
      <c r="R278" s="14">
        <v>8.3842383116894001E-2</v>
      </c>
      <c r="S278" s="14"/>
      <c r="T278" s="14">
        <v>6.5089311090603896E-2</v>
      </c>
      <c r="U278" s="14">
        <v>6.3301181609990501E-2</v>
      </c>
      <c r="V278" s="14"/>
      <c r="W278" s="14">
        <v>4.27187519578082E-2</v>
      </c>
      <c r="X278" s="14">
        <v>6.8881733386316604E-2</v>
      </c>
      <c r="Y278" s="14"/>
      <c r="Z278" s="14">
        <v>7.9759271814025506E-2</v>
      </c>
      <c r="AA278" s="14">
        <v>5.3869178746670798E-2</v>
      </c>
    </row>
    <row r="279" spans="2:27" x14ac:dyDescent="0.3">
      <c r="B279" t="s">
        <v>155</v>
      </c>
      <c r="C279" s="14">
        <v>5.7023925252304701E-2</v>
      </c>
      <c r="D279" s="14">
        <v>6.8186017321196196E-2</v>
      </c>
      <c r="E279" s="14">
        <v>4.63492826256462E-2</v>
      </c>
      <c r="F279" s="14"/>
      <c r="G279" s="14">
        <v>5.6954887318141398E-2</v>
      </c>
      <c r="H279" s="14">
        <v>3.3283284455659201E-2</v>
      </c>
      <c r="I279" s="14">
        <v>6.7316907866679807E-2</v>
      </c>
      <c r="J279" s="14">
        <v>6.89768529869242E-2</v>
      </c>
      <c r="K279" s="14">
        <v>4.62102970072635E-2</v>
      </c>
      <c r="L279" s="14">
        <v>6.55621839772174E-2</v>
      </c>
      <c r="M279" s="14"/>
      <c r="N279" s="14">
        <v>6.0118516466383498E-2</v>
      </c>
      <c r="O279" s="14">
        <v>8.4272562011806093E-2</v>
      </c>
      <c r="P279" s="14">
        <v>3.45345059690619E-2</v>
      </c>
      <c r="Q279" s="14">
        <v>7.1469781843063698E-2</v>
      </c>
      <c r="R279" s="14">
        <v>5.4503763919171402E-2</v>
      </c>
      <c r="S279" s="14"/>
      <c r="T279" s="14">
        <v>5.3181731655539501E-2</v>
      </c>
      <c r="U279" s="14">
        <v>5.9441037647987902E-2</v>
      </c>
      <c r="V279" s="14"/>
      <c r="W279" s="14">
        <v>7.6712734715873698E-2</v>
      </c>
      <c r="X279" s="14">
        <v>5.2498029174154602E-2</v>
      </c>
      <c r="Y279" s="14"/>
      <c r="Z279" s="14">
        <v>5.6187066424320101E-2</v>
      </c>
      <c r="AA279" s="14">
        <v>5.7561174049169002E-2</v>
      </c>
    </row>
    <row r="280" spans="2:27" x14ac:dyDescent="0.3">
      <c r="B280" t="s">
        <v>156</v>
      </c>
      <c r="C280" s="14">
        <v>4.42516759044028E-2</v>
      </c>
      <c r="D280" s="14">
        <v>6.7565495986557797E-2</v>
      </c>
      <c r="E280" s="14">
        <v>2.16677200310996E-2</v>
      </c>
      <c r="F280" s="14"/>
      <c r="G280" s="14">
        <v>7.4095140784089505E-2</v>
      </c>
      <c r="H280" s="14">
        <v>3.5670847614429103E-2</v>
      </c>
      <c r="I280" s="14">
        <v>3.65788923161285E-2</v>
      </c>
      <c r="J280" s="14">
        <v>4.80313978808425E-2</v>
      </c>
      <c r="K280" s="14">
        <v>3.3690168378328403E-2</v>
      </c>
      <c r="L280" s="14">
        <v>4.1634892572309699E-2</v>
      </c>
      <c r="M280" s="14"/>
      <c r="N280" s="14">
        <v>5.0215173477414297E-2</v>
      </c>
      <c r="O280" s="14">
        <v>4.35908167644036E-2</v>
      </c>
      <c r="P280" s="14">
        <v>2.3870123761748602E-2</v>
      </c>
      <c r="Q280" s="14">
        <v>5.6895203509530201E-2</v>
      </c>
      <c r="R280" s="14">
        <v>9.1274710237642304E-2</v>
      </c>
      <c r="S280" s="14"/>
      <c r="T280" s="14">
        <v>3.6876723497841497E-2</v>
      </c>
      <c r="U280" s="14">
        <v>4.8891236205185498E-2</v>
      </c>
      <c r="V280" s="14"/>
      <c r="W280" s="14">
        <v>3.70089569355345E-2</v>
      </c>
      <c r="X280" s="14">
        <v>4.5916570546051902E-2</v>
      </c>
      <c r="Y280" s="14"/>
      <c r="Z280" s="14">
        <v>4.4657132589906598E-2</v>
      </c>
      <c r="AA280" s="14">
        <v>4.3991379771789803E-2</v>
      </c>
    </row>
    <row r="281" spans="2:27" x14ac:dyDescent="0.3">
      <c r="B281" t="s">
        <v>157</v>
      </c>
      <c r="C281" s="14">
        <v>3.9683040970065198E-2</v>
      </c>
      <c r="D281" s="14">
        <v>5.44294320655987E-2</v>
      </c>
      <c r="E281" s="14">
        <v>2.5443331205215199E-2</v>
      </c>
      <c r="F281" s="14"/>
      <c r="G281" s="14">
        <v>3.8176648921836101E-2</v>
      </c>
      <c r="H281" s="14">
        <v>2.62542892981261E-2</v>
      </c>
      <c r="I281" s="14">
        <v>4.1147121495156001E-2</v>
      </c>
      <c r="J281" s="14">
        <v>4.7544485347564697E-2</v>
      </c>
      <c r="K281" s="14">
        <v>1.5807222190924199E-2</v>
      </c>
      <c r="L281" s="14">
        <v>6.0048614377783999E-2</v>
      </c>
      <c r="M281" s="14"/>
      <c r="N281" s="14">
        <v>6.0039823236292401E-2</v>
      </c>
      <c r="O281" s="14">
        <v>3.9385027061856703E-2</v>
      </c>
      <c r="P281" s="14">
        <v>2.0407770043622601E-2</v>
      </c>
      <c r="Q281" s="14">
        <v>4.1543235230711198E-2</v>
      </c>
      <c r="R281" s="14">
        <v>3.5467960102656099E-2</v>
      </c>
      <c r="S281" s="14"/>
      <c r="T281" s="14">
        <v>3.5323279845129299E-2</v>
      </c>
      <c r="U281" s="14">
        <v>4.2425753535661297E-2</v>
      </c>
      <c r="V281" s="14"/>
      <c r="W281" s="14">
        <v>4.15957039808433E-2</v>
      </c>
      <c r="X281" s="14">
        <v>3.92433742631818E-2</v>
      </c>
      <c r="Y281" s="14"/>
      <c r="Z281" s="14">
        <v>4.22604642464725E-2</v>
      </c>
      <c r="AA281" s="14">
        <v>3.8028380102598902E-2</v>
      </c>
    </row>
    <row r="282" spans="2:27" x14ac:dyDescent="0.3">
      <c r="B282" t="s">
        <v>158</v>
      </c>
      <c r="C282" s="14">
        <v>2.96247132948694E-2</v>
      </c>
      <c r="D282" s="14">
        <v>3.0839557999054499E-2</v>
      </c>
      <c r="E282" s="14">
        <v>2.8553104456801901E-2</v>
      </c>
      <c r="F282" s="14"/>
      <c r="G282" s="14">
        <v>5.2043590394858903E-2</v>
      </c>
      <c r="H282" s="14">
        <v>6.8411569283342799E-2</v>
      </c>
      <c r="I282" s="14">
        <v>2.0368252369681698E-2</v>
      </c>
      <c r="J282" s="14">
        <v>2.3779996633364001E-2</v>
      </c>
      <c r="K282" s="14">
        <v>1.2257386982325201E-2</v>
      </c>
      <c r="L282" s="14">
        <v>7.1221949019865602E-3</v>
      </c>
      <c r="M282" s="14"/>
      <c r="N282" s="14">
        <v>4.9750652613194599E-2</v>
      </c>
      <c r="O282" s="14">
        <v>4.38935337975438E-2</v>
      </c>
      <c r="P282" s="14">
        <v>1.49396561287716E-2</v>
      </c>
      <c r="Q282" s="14">
        <v>3.3218145617801197E-2</v>
      </c>
      <c r="R282" s="14">
        <v>2.5289508657639299E-2</v>
      </c>
      <c r="S282" s="14"/>
      <c r="T282" s="14">
        <v>4.66963326353994E-2</v>
      </c>
      <c r="U282" s="14">
        <v>1.8885009091228699E-2</v>
      </c>
      <c r="V282" s="14"/>
      <c r="W282" s="14">
        <v>1.31965535693626E-2</v>
      </c>
      <c r="X282" s="14">
        <v>3.3401078941074303E-2</v>
      </c>
      <c r="Y282" s="14"/>
      <c r="Z282" s="14">
        <v>3.9404068919613899E-2</v>
      </c>
      <c r="AA282" s="14">
        <v>2.3346537253929399E-2</v>
      </c>
    </row>
    <row r="283" spans="2:27" x14ac:dyDescent="0.3">
      <c r="B283" t="s">
        <v>159</v>
      </c>
      <c r="C283" s="14">
        <v>2.5291957504205102E-2</v>
      </c>
      <c r="D283" s="14">
        <v>3.1630768593708197E-2</v>
      </c>
      <c r="E283" s="14">
        <v>1.9202654801221599E-2</v>
      </c>
      <c r="F283" s="14"/>
      <c r="G283" s="14">
        <v>9.2628940445208096E-3</v>
      </c>
      <c r="H283" s="14">
        <v>3.1040838348670999E-2</v>
      </c>
      <c r="I283" s="14">
        <v>2.2906103641902199E-2</v>
      </c>
      <c r="J283" s="14">
        <v>4.0376366226127898E-2</v>
      </c>
      <c r="K283" s="14">
        <v>1.1210634171736801E-2</v>
      </c>
      <c r="L283" s="14">
        <v>3.04419831990006E-2</v>
      </c>
      <c r="M283" s="14"/>
      <c r="N283" s="14">
        <v>1.92234585180464E-2</v>
      </c>
      <c r="O283" s="14">
        <v>3.2301236268220901E-2</v>
      </c>
      <c r="P283" s="14">
        <v>2.0500490354651499E-2</v>
      </c>
      <c r="Q283" s="14">
        <v>3.6630703833351201E-2</v>
      </c>
      <c r="R283" s="14">
        <v>4.1549250412677499E-2</v>
      </c>
      <c r="S283" s="14"/>
      <c r="T283" s="14">
        <v>3.1124513019202701E-2</v>
      </c>
      <c r="U283" s="14">
        <v>2.1622714432830301E-2</v>
      </c>
      <c r="V283" s="14"/>
      <c r="W283" s="14">
        <v>2.1131570768255701E-2</v>
      </c>
      <c r="X283" s="14">
        <v>2.62483118255094E-2</v>
      </c>
      <c r="Y283" s="14"/>
      <c r="Z283" s="14">
        <v>2.3617843565497801E-2</v>
      </c>
      <c r="AA283" s="14">
        <v>2.6366709504551899E-2</v>
      </c>
    </row>
    <row r="284" spans="2:27" x14ac:dyDescent="0.3">
      <c r="B284" t="s">
        <v>160</v>
      </c>
      <c r="C284" s="14">
        <v>2.4060093933562302E-2</v>
      </c>
      <c r="D284" s="14">
        <v>2.5511546987809299E-2</v>
      </c>
      <c r="E284" s="14">
        <v>2.1502081334381501E-2</v>
      </c>
      <c r="F284" s="14"/>
      <c r="G284" s="14">
        <v>5.4418667175461198E-2</v>
      </c>
      <c r="H284" s="14">
        <v>5.0824971434435401E-2</v>
      </c>
      <c r="I284" s="14">
        <v>2.6040464272854301E-2</v>
      </c>
      <c r="J284" s="14">
        <v>8.8238397980474805E-3</v>
      </c>
      <c r="K284" s="14">
        <v>4.9846246016866198E-3</v>
      </c>
      <c r="L284" s="14">
        <v>5.6714464074023602E-3</v>
      </c>
      <c r="M284" s="14"/>
      <c r="N284" s="14">
        <v>4.8491914402966199E-2</v>
      </c>
      <c r="O284" s="14">
        <v>1.7845771165253099E-2</v>
      </c>
      <c r="P284" s="14">
        <v>1.9535063993298098E-2</v>
      </c>
      <c r="Q284" s="14">
        <v>2.00293303549176E-2</v>
      </c>
      <c r="R284" s="14">
        <v>1.44951586424485E-2</v>
      </c>
      <c r="S284" s="14"/>
      <c r="T284" s="14">
        <v>2.86552650563392E-2</v>
      </c>
      <c r="U284" s="14">
        <v>2.1169285648810401E-2</v>
      </c>
      <c r="V284" s="14"/>
      <c r="W284" s="14">
        <v>5.8597052543775899E-3</v>
      </c>
      <c r="X284" s="14">
        <v>2.82438444999106E-2</v>
      </c>
      <c r="Y284" s="14"/>
      <c r="Z284" s="14">
        <v>3.8818785642063203E-2</v>
      </c>
      <c r="AA284" s="14">
        <v>1.45852708229801E-2</v>
      </c>
    </row>
    <row r="285" spans="2:27" x14ac:dyDescent="0.3">
      <c r="B285" t="s">
        <v>161</v>
      </c>
      <c r="C285" s="14">
        <v>2.2106673097944399E-2</v>
      </c>
      <c r="D285" s="14">
        <v>2.8454396954049901E-2</v>
      </c>
      <c r="E285" s="14">
        <v>1.59964050878031E-2</v>
      </c>
      <c r="F285" s="14"/>
      <c r="G285" s="14">
        <v>3.2839418339580803E-2</v>
      </c>
      <c r="H285" s="14">
        <v>2.8479272512963699E-2</v>
      </c>
      <c r="I285" s="14">
        <v>3.3480168547386203E-2</v>
      </c>
      <c r="J285" s="14">
        <v>1.7082837612910101E-2</v>
      </c>
      <c r="K285" s="14">
        <v>6.77683632649156E-3</v>
      </c>
      <c r="L285" s="14">
        <v>1.4912551116222601E-2</v>
      </c>
      <c r="M285" s="14"/>
      <c r="N285" s="14">
        <v>5.0130014577568903E-2</v>
      </c>
      <c r="O285" s="14">
        <v>1.8737444329506098E-2</v>
      </c>
      <c r="P285" s="14">
        <v>1.25487094300352E-2</v>
      </c>
      <c r="Q285" s="14">
        <v>0</v>
      </c>
      <c r="R285" s="14">
        <v>0</v>
      </c>
      <c r="S285" s="14"/>
      <c r="T285" s="14">
        <v>2.59687229552109E-2</v>
      </c>
      <c r="U285" s="14">
        <v>1.9677069188707499E-2</v>
      </c>
      <c r="V285" s="14"/>
      <c r="W285" s="14">
        <v>1.1882723876599E-2</v>
      </c>
      <c r="X285" s="14">
        <v>2.44568675964849E-2</v>
      </c>
      <c r="Y285" s="14"/>
      <c r="Z285" s="14">
        <v>2.8856390596990401E-2</v>
      </c>
      <c r="AA285" s="14">
        <v>1.7773471984120302E-2</v>
      </c>
    </row>
    <row r="286" spans="2:27" x14ac:dyDescent="0.3">
      <c r="B286" t="s">
        <v>162</v>
      </c>
      <c r="C286" s="14">
        <v>2.1571292540438901E-2</v>
      </c>
      <c r="D286" s="14">
        <v>2.28663505045665E-2</v>
      </c>
      <c r="E286" s="14">
        <v>2.0390381852243299E-2</v>
      </c>
      <c r="F286" s="14"/>
      <c r="G286" s="14">
        <v>3.9780949936291901E-2</v>
      </c>
      <c r="H286" s="14">
        <v>2.6716278070796299E-2</v>
      </c>
      <c r="I286" s="14">
        <v>2.5008909312089898E-2</v>
      </c>
      <c r="J286" s="14">
        <v>2.5665162199360499E-2</v>
      </c>
      <c r="K286" s="14">
        <v>7.5737111785272202E-3</v>
      </c>
      <c r="L286" s="14">
        <v>8.5684904299931607E-3</v>
      </c>
      <c r="M286" s="14"/>
      <c r="N286" s="14">
        <v>3.2263565718332797E-2</v>
      </c>
      <c r="O286" s="14">
        <v>1.3606261434334001E-2</v>
      </c>
      <c r="P286" s="14">
        <v>1.2523346750570799E-2</v>
      </c>
      <c r="Q286" s="14">
        <v>4.2247887641788197E-2</v>
      </c>
      <c r="R286" s="14">
        <v>9.4412667501865208E-3</v>
      </c>
      <c r="S286" s="14"/>
      <c r="T286" s="14">
        <v>3.31658384105816E-2</v>
      </c>
      <c r="U286" s="14">
        <v>1.42771987267813E-2</v>
      </c>
      <c r="V286" s="14"/>
      <c r="W286" s="14">
        <v>5.7970763230629097E-3</v>
      </c>
      <c r="X286" s="14">
        <v>2.5197335214385899E-2</v>
      </c>
      <c r="Y286" s="14"/>
      <c r="Z286" s="14">
        <v>2.1438451563657399E-2</v>
      </c>
      <c r="AA286" s="14">
        <v>2.1656574134614099E-2</v>
      </c>
    </row>
    <row r="287" spans="2:27" x14ac:dyDescent="0.3">
      <c r="B287" t="s">
        <v>163</v>
      </c>
      <c r="C287" s="14">
        <v>2.1147362468072601E-2</v>
      </c>
      <c r="D287" s="14">
        <v>2.3112982609958699E-2</v>
      </c>
      <c r="E287" s="14">
        <v>1.9310348279685099E-2</v>
      </c>
      <c r="F287" s="14"/>
      <c r="G287" s="14">
        <v>3.0370937019195399E-2</v>
      </c>
      <c r="H287" s="14">
        <v>2.7661752784540399E-2</v>
      </c>
      <c r="I287" s="14">
        <v>1.7838222506617402E-2</v>
      </c>
      <c r="J287" s="14">
        <v>2.04042049662259E-2</v>
      </c>
      <c r="K287" s="14">
        <v>2.1962598589007499E-2</v>
      </c>
      <c r="L287" s="14">
        <v>1.2467605376648899E-2</v>
      </c>
      <c r="M287" s="14"/>
      <c r="N287" s="14">
        <v>2.6806122655593598E-2</v>
      </c>
      <c r="O287" s="14">
        <v>1.7023845438240901E-2</v>
      </c>
      <c r="P287" s="14">
        <v>1.92643414246873E-2</v>
      </c>
      <c r="Q287" s="14">
        <v>3.5315428657080303E-2</v>
      </c>
      <c r="R287" s="14">
        <v>6.4872870274844596E-3</v>
      </c>
      <c r="S287" s="14"/>
      <c r="T287" s="14">
        <v>2.8468392718137999E-2</v>
      </c>
      <c r="U287" s="14">
        <v>1.6541724433200101E-2</v>
      </c>
      <c r="V287" s="14"/>
      <c r="W287" s="14">
        <v>8.8530264196875694E-3</v>
      </c>
      <c r="X287" s="14">
        <v>2.3973479883033701E-2</v>
      </c>
      <c r="Y287" s="14"/>
      <c r="Z287" s="14">
        <v>1.9164172551104999E-2</v>
      </c>
      <c r="AA287" s="14">
        <v>2.24205358650841E-2</v>
      </c>
    </row>
    <row r="288" spans="2:27" x14ac:dyDescent="0.3">
      <c r="B288" t="s">
        <v>164</v>
      </c>
      <c r="C288" s="14">
        <v>1.7631086266284901E-2</v>
      </c>
      <c r="D288" s="14">
        <v>2.3551321886974501E-2</v>
      </c>
      <c r="E288" s="14">
        <v>1.19208128989392E-2</v>
      </c>
      <c r="F288" s="14"/>
      <c r="G288" s="14">
        <v>4.0044015552139302E-2</v>
      </c>
      <c r="H288" s="14">
        <v>1.6604499950927099E-2</v>
      </c>
      <c r="I288" s="14">
        <v>1.14101366911314E-2</v>
      </c>
      <c r="J288" s="14">
        <v>2.3310154936303701E-2</v>
      </c>
      <c r="K288" s="14">
        <v>3.54031266126626E-3</v>
      </c>
      <c r="L288" s="14">
        <v>1.34684637706451E-2</v>
      </c>
      <c r="M288" s="14"/>
      <c r="N288" s="14">
        <v>2.99931799084131E-2</v>
      </c>
      <c r="O288" s="14">
        <v>1.55225588748782E-2</v>
      </c>
      <c r="P288" s="14">
        <v>8.7117096876992307E-3</v>
      </c>
      <c r="Q288" s="14">
        <v>3.8999037824165902E-2</v>
      </c>
      <c r="R288" s="14">
        <v>6.7771281475652798E-3</v>
      </c>
      <c r="S288" s="14"/>
      <c r="T288" s="14">
        <v>2.0835625569250199E-2</v>
      </c>
      <c r="U288" s="14">
        <v>1.56151202623405E-2</v>
      </c>
      <c r="V288" s="14"/>
      <c r="W288" s="14">
        <v>8.22066639810967E-3</v>
      </c>
      <c r="X288" s="14">
        <v>1.9794273555690401E-2</v>
      </c>
      <c r="Y288" s="14"/>
      <c r="Z288" s="14">
        <v>2.1141962933159002E-2</v>
      </c>
      <c r="AA288" s="14">
        <v>1.5377164574666299E-2</v>
      </c>
    </row>
    <row r="289" spans="2:27" x14ac:dyDescent="0.3">
      <c r="B289" t="s">
        <v>141</v>
      </c>
      <c r="C289" s="14">
        <v>6.5522605431472397E-2</v>
      </c>
      <c r="D289" s="14">
        <v>6.3609429388931202E-2</v>
      </c>
      <c r="E289" s="14">
        <v>6.6635421528745395E-2</v>
      </c>
      <c r="F289" s="14"/>
      <c r="G289" s="14">
        <v>3.9686755616865001E-2</v>
      </c>
      <c r="H289" s="14">
        <v>5.3251145541801999E-2</v>
      </c>
      <c r="I289" s="14">
        <v>6.4514753483579296E-2</v>
      </c>
      <c r="J289" s="14">
        <v>7.11332148598494E-2</v>
      </c>
      <c r="K289" s="14">
        <v>0.100968958918856</v>
      </c>
      <c r="L289" s="14">
        <v>6.5160420848879894E-2</v>
      </c>
      <c r="M289" s="14"/>
      <c r="N289" s="14">
        <v>3.6586568378434797E-2</v>
      </c>
      <c r="O289" s="14">
        <v>5.6082960122322098E-2</v>
      </c>
      <c r="P289" s="14">
        <v>0.108113576963976</v>
      </c>
      <c r="Q289" s="14">
        <v>4.9326899464027102E-2</v>
      </c>
      <c r="R289" s="14">
        <v>5.4531321884342197E-2</v>
      </c>
      <c r="S289" s="14"/>
      <c r="T289" s="14">
        <v>6.7433497100937503E-2</v>
      </c>
      <c r="U289" s="14">
        <v>6.4320469249432896E-2</v>
      </c>
      <c r="V289" s="14"/>
      <c r="W289" s="14">
        <v>7.8842262035953695E-2</v>
      </c>
      <c r="X289" s="14">
        <v>6.2460796046802797E-2</v>
      </c>
      <c r="Y289" s="14"/>
      <c r="Z289" s="14">
        <v>6.2571836092084596E-2</v>
      </c>
      <c r="AA289" s="14">
        <v>6.7416947970975805E-2</v>
      </c>
    </row>
    <row r="290" spans="2:27" x14ac:dyDescent="0.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row>
    <row r="291" spans="2:27" x14ac:dyDescent="0.3">
      <c r="B291" s="6" t="s">
        <v>166</v>
      </c>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row>
    <row r="292" spans="2:27" x14ac:dyDescent="0.3">
      <c r="B292" s="24" t="s">
        <v>59</v>
      </c>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row>
    <row r="293" spans="2:27" x14ac:dyDescent="0.3">
      <c r="B293" t="s">
        <v>144</v>
      </c>
      <c r="C293" s="14">
        <v>0.48472808426176001</v>
      </c>
      <c r="D293" s="14">
        <v>0.550897157650173</v>
      </c>
      <c r="E293" s="14">
        <v>0.42040336984023702</v>
      </c>
      <c r="F293" s="14"/>
      <c r="G293" s="14">
        <v>0.39334081858414199</v>
      </c>
      <c r="H293" s="14">
        <v>0.43240842216595199</v>
      </c>
      <c r="I293" s="14">
        <v>0.44586064009515203</v>
      </c>
      <c r="J293" s="14">
        <v>0.51793473843297</v>
      </c>
      <c r="K293" s="14">
        <v>0.56137841825285695</v>
      </c>
      <c r="L293" s="14">
        <v>0.54121995912790499</v>
      </c>
      <c r="M293" s="14"/>
      <c r="N293" s="14">
        <v>0.47612056173815798</v>
      </c>
      <c r="O293" s="14">
        <v>0.55183203907906098</v>
      </c>
      <c r="P293" s="14">
        <v>0.61327670657460498</v>
      </c>
      <c r="Q293" s="14">
        <v>0.47804856015978198</v>
      </c>
      <c r="R293" s="14">
        <v>0.38333988393454999</v>
      </c>
      <c r="S293" s="14"/>
      <c r="T293" s="14">
        <v>0.456464838893967</v>
      </c>
      <c r="U293" s="14">
        <v>0.50250840662194596</v>
      </c>
      <c r="V293" s="14"/>
      <c r="W293" s="14">
        <v>0.55699943235794003</v>
      </c>
      <c r="X293" s="14">
        <v>0.46811496138521702</v>
      </c>
      <c r="Y293" s="14"/>
      <c r="Z293" s="14">
        <v>0.49026301276408801</v>
      </c>
      <c r="AA293" s="14">
        <v>0.48117475653291603</v>
      </c>
    </row>
    <row r="294" spans="2:27" x14ac:dyDescent="0.3">
      <c r="B294" t="s">
        <v>143</v>
      </c>
      <c r="C294" s="14">
        <v>0.28836091415217302</v>
      </c>
      <c r="D294" s="14">
        <v>0.341952050796208</v>
      </c>
      <c r="E294" s="14">
        <v>0.23716625056440899</v>
      </c>
      <c r="F294" s="14"/>
      <c r="G294" s="14">
        <v>0.26094652152426101</v>
      </c>
      <c r="H294" s="14">
        <v>0.24160573827655701</v>
      </c>
      <c r="I294" s="14">
        <v>0.29320890453473802</v>
      </c>
      <c r="J294" s="14">
        <v>0.240967475529898</v>
      </c>
      <c r="K294" s="14">
        <v>0.31588339029205897</v>
      </c>
      <c r="L294" s="14">
        <v>0.360552872219214</v>
      </c>
      <c r="M294" s="14"/>
      <c r="N294" s="14">
        <v>0.34337756548118198</v>
      </c>
      <c r="O294" s="14">
        <v>0.29761288284313597</v>
      </c>
      <c r="P294" s="14">
        <v>0.228662415181039</v>
      </c>
      <c r="Q294" s="14">
        <v>0.36649312889950503</v>
      </c>
      <c r="R294" s="14">
        <v>0.28353254734674099</v>
      </c>
      <c r="S294" s="14"/>
      <c r="T294" s="14">
        <v>0.25956316683803499</v>
      </c>
      <c r="U294" s="14">
        <v>0.30647749007363501</v>
      </c>
      <c r="V294" s="14"/>
      <c r="W294" s="14">
        <v>0.34233486238626398</v>
      </c>
      <c r="X294" s="14">
        <v>0.27595384194768202</v>
      </c>
      <c r="Y294" s="14"/>
      <c r="Z294" s="14">
        <v>0.33164580236077901</v>
      </c>
      <c r="AA294" s="14">
        <v>0.26057276956333703</v>
      </c>
    </row>
    <row r="295" spans="2:27" x14ac:dyDescent="0.3">
      <c r="B295" t="s">
        <v>145</v>
      </c>
      <c r="C295" s="14">
        <v>0.25887705251486898</v>
      </c>
      <c r="D295" s="14">
        <v>0.319778294424922</v>
      </c>
      <c r="E295" s="14">
        <v>0.200434160085292</v>
      </c>
      <c r="F295" s="14"/>
      <c r="G295" s="14">
        <v>0.21751727780395999</v>
      </c>
      <c r="H295" s="14">
        <v>0.21342393590064901</v>
      </c>
      <c r="I295" s="14">
        <v>0.24737286847697701</v>
      </c>
      <c r="J295" s="14">
        <v>0.259269132588684</v>
      </c>
      <c r="K295" s="14">
        <v>0.29541809601454899</v>
      </c>
      <c r="L295" s="14">
        <v>0.30780095162676901</v>
      </c>
      <c r="M295" s="14"/>
      <c r="N295" s="14">
        <v>0.32874660969173702</v>
      </c>
      <c r="O295" s="14">
        <v>0.22698574500667201</v>
      </c>
      <c r="P295" s="14">
        <v>0.19993364115130799</v>
      </c>
      <c r="Q295" s="14">
        <v>0.34119936961844399</v>
      </c>
      <c r="R295" s="14">
        <v>0.29083252654555902</v>
      </c>
      <c r="S295" s="14"/>
      <c r="T295" s="14">
        <v>0.24319918441014199</v>
      </c>
      <c r="U295" s="14">
        <v>0.26873995202251699</v>
      </c>
      <c r="V295" s="14"/>
      <c r="W295" s="14">
        <v>0.29141692625677801</v>
      </c>
      <c r="X295" s="14">
        <v>0.25139706307089099</v>
      </c>
      <c r="Y295" s="14"/>
      <c r="Z295" s="14">
        <v>0.299293134158722</v>
      </c>
      <c r="AA295" s="14">
        <v>0.232930631791291</v>
      </c>
    </row>
    <row r="296" spans="2:27" x14ac:dyDescent="0.3">
      <c r="B296" t="s">
        <v>52</v>
      </c>
      <c r="C296" s="14">
        <v>0.18829341279015699</v>
      </c>
      <c r="D296" s="14">
        <v>0.115438696146356</v>
      </c>
      <c r="E296" s="14">
        <v>0.25911819920978502</v>
      </c>
      <c r="F296" s="14"/>
      <c r="G296" s="14">
        <v>0.16611430643056899</v>
      </c>
      <c r="H296" s="14">
        <v>0.18263070378127499</v>
      </c>
      <c r="I296" s="14">
        <v>0.19886328683656601</v>
      </c>
      <c r="J296" s="14">
        <v>0.200178690147651</v>
      </c>
      <c r="K296" s="14">
        <v>0.19196746605338</v>
      </c>
      <c r="L296" s="14">
        <v>0.186959835061563</v>
      </c>
      <c r="M296" s="14"/>
      <c r="N296" s="14">
        <v>0.109861287152055</v>
      </c>
      <c r="O296" s="14">
        <v>0.138723613087986</v>
      </c>
      <c r="P296" s="14">
        <v>0.13159896348923</v>
      </c>
      <c r="Q296" s="14">
        <v>0.121547052013997</v>
      </c>
      <c r="R296" s="14">
        <v>0.26479996134270101</v>
      </c>
      <c r="S296" s="14"/>
      <c r="T296" s="14">
        <v>0.19457873038526399</v>
      </c>
      <c r="U296" s="14">
        <v>0.184339338460658</v>
      </c>
      <c r="V296" s="14"/>
      <c r="W296" s="14">
        <v>0.18378739140252701</v>
      </c>
      <c r="X296" s="14">
        <v>0.18932921866577801</v>
      </c>
      <c r="Y296" s="14"/>
      <c r="Z296" s="14">
        <v>0.125378069534202</v>
      </c>
      <c r="AA296" s="14">
        <v>0.228683967729955</v>
      </c>
    </row>
    <row r="297" spans="2:27" x14ac:dyDescent="0.3">
      <c r="B297" t="s">
        <v>146</v>
      </c>
      <c r="C297" s="14">
        <v>0.13167356303788499</v>
      </c>
      <c r="D297" s="14">
        <v>0.14329408639604599</v>
      </c>
      <c r="E297" s="14">
        <v>0.119604918954007</v>
      </c>
      <c r="F297" s="14"/>
      <c r="G297" s="14">
        <v>0.126034586697197</v>
      </c>
      <c r="H297" s="14">
        <v>8.1238538870676405E-2</v>
      </c>
      <c r="I297" s="14">
        <v>0.141944414644602</v>
      </c>
      <c r="J297" s="14">
        <v>0.122384102040032</v>
      </c>
      <c r="K297" s="14">
        <v>0.146818236091667</v>
      </c>
      <c r="L297" s="14">
        <v>0.16540864117166801</v>
      </c>
      <c r="M297" s="14"/>
      <c r="N297" s="14">
        <v>0.124603516385041</v>
      </c>
      <c r="O297" s="14">
        <v>0.15414155194544699</v>
      </c>
      <c r="P297" s="14">
        <v>0.16909937152971499</v>
      </c>
      <c r="Q297" s="14">
        <v>0.14031776524533399</v>
      </c>
      <c r="R297" s="14">
        <v>0.116526906189058</v>
      </c>
      <c r="S297" s="14"/>
      <c r="T297" s="14">
        <v>0.103491283290012</v>
      </c>
      <c r="U297" s="14">
        <v>0.14940295017093999</v>
      </c>
      <c r="V297" s="14"/>
      <c r="W297" s="14">
        <v>0.16294732147531599</v>
      </c>
      <c r="X297" s="14">
        <v>0.12448461741256001</v>
      </c>
      <c r="Y297" s="14"/>
      <c r="Z297" s="14">
        <v>0.13796771375292199</v>
      </c>
      <c r="AA297" s="14">
        <v>0.12763282786743799</v>
      </c>
    </row>
    <row r="298" spans="2:27" x14ac:dyDescent="0.3">
      <c r="B298" t="s">
        <v>160</v>
      </c>
      <c r="C298" s="14">
        <v>0.11351270233220299</v>
      </c>
      <c r="D298" s="14">
        <v>0.102296196175766</v>
      </c>
      <c r="E298" s="14">
        <v>0.123287038897859</v>
      </c>
      <c r="F298" s="14"/>
      <c r="G298" s="14">
        <v>0.14850435764695899</v>
      </c>
      <c r="H298" s="14">
        <v>0.137733122118151</v>
      </c>
      <c r="I298" s="14">
        <v>0.101180850399787</v>
      </c>
      <c r="J298" s="14">
        <v>0.13511822509256399</v>
      </c>
      <c r="K298" s="14">
        <v>9.6157711127526996E-2</v>
      </c>
      <c r="L298" s="14">
        <v>7.4733730657720404E-2</v>
      </c>
      <c r="M298" s="14"/>
      <c r="N298" s="14">
        <v>0.12190493334873501</v>
      </c>
      <c r="O298" s="14">
        <v>8.4917256296935806E-2</v>
      </c>
      <c r="P298" s="14">
        <v>0.108203237938613</v>
      </c>
      <c r="Q298" s="14">
        <v>0.122822660868333</v>
      </c>
      <c r="R298" s="14">
        <v>0.159425613503591</v>
      </c>
      <c r="S298" s="14"/>
      <c r="T298" s="14">
        <v>0.121704041432254</v>
      </c>
      <c r="U298" s="14">
        <v>0.108359555626465</v>
      </c>
      <c r="V298" s="14"/>
      <c r="W298" s="14">
        <v>7.4012950854323703E-2</v>
      </c>
      <c r="X298" s="14">
        <v>0.122592569280605</v>
      </c>
      <c r="Y298" s="14"/>
      <c r="Z298" s="14">
        <v>0.14522667278798801</v>
      </c>
      <c r="AA298" s="14">
        <v>9.3152885477317801E-2</v>
      </c>
    </row>
    <row r="299" spans="2:27" x14ac:dyDescent="0.3">
      <c r="B299" t="s">
        <v>147</v>
      </c>
      <c r="C299" s="14">
        <v>9.3425421654025703E-2</v>
      </c>
      <c r="D299" s="14">
        <v>9.9992794700468804E-2</v>
      </c>
      <c r="E299" s="14">
        <v>8.7375421247533905E-2</v>
      </c>
      <c r="F299" s="14"/>
      <c r="G299" s="14">
        <v>7.7298439968807697E-2</v>
      </c>
      <c r="H299" s="14">
        <v>6.8370557790685793E-2</v>
      </c>
      <c r="I299" s="14">
        <v>0.106563238356921</v>
      </c>
      <c r="J299" s="14">
        <v>0.101071895235927</v>
      </c>
      <c r="K299" s="14">
        <v>9.4151648719051503E-2</v>
      </c>
      <c r="L299" s="14">
        <v>0.10714365639724099</v>
      </c>
      <c r="M299" s="14"/>
      <c r="N299" s="14">
        <v>8.6864965069556599E-2</v>
      </c>
      <c r="O299" s="14">
        <v>0.12294690371271</v>
      </c>
      <c r="P299" s="14">
        <v>0.12519307581877401</v>
      </c>
      <c r="Q299" s="14">
        <v>0.130089656278633</v>
      </c>
      <c r="R299" s="14">
        <v>5.2396540183463597E-2</v>
      </c>
      <c r="S299" s="14"/>
      <c r="T299" s="14">
        <v>8.1547187949482597E-2</v>
      </c>
      <c r="U299" s="14">
        <v>0.100897982628112</v>
      </c>
      <c r="V299" s="14"/>
      <c r="W299" s="14">
        <v>0.145281123780232</v>
      </c>
      <c r="X299" s="14">
        <v>8.1505273850423096E-2</v>
      </c>
      <c r="Y299" s="14"/>
      <c r="Z299" s="14">
        <v>9.4935806918042098E-2</v>
      </c>
      <c r="AA299" s="14">
        <v>9.24557806121208E-2</v>
      </c>
    </row>
    <row r="300" spans="2:27" x14ac:dyDescent="0.3">
      <c r="B300" t="s">
        <v>158</v>
      </c>
      <c r="C300" s="14">
        <v>8.6567814943207699E-2</v>
      </c>
      <c r="D300" s="14">
        <v>7.9501836596435102E-2</v>
      </c>
      <c r="E300" s="14">
        <v>9.2187458483680804E-2</v>
      </c>
      <c r="F300" s="14"/>
      <c r="G300" s="14">
        <v>0.175866090815572</v>
      </c>
      <c r="H300" s="14">
        <v>8.8983006032435794E-2</v>
      </c>
      <c r="I300" s="14">
        <v>7.9035692666163407E-2</v>
      </c>
      <c r="J300" s="14">
        <v>8.9146071347214903E-2</v>
      </c>
      <c r="K300" s="14">
        <v>6.0020868630880603E-2</v>
      </c>
      <c r="L300" s="14">
        <v>4.7077959288817001E-2</v>
      </c>
      <c r="M300" s="14"/>
      <c r="N300" s="14">
        <v>9.8793825300041299E-2</v>
      </c>
      <c r="O300" s="14">
        <v>6.7706869878928294E-2</v>
      </c>
      <c r="P300" s="14">
        <v>9.4167152866710305E-2</v>
      </c>
      <c r="Q300" s="14">
        <v>6.7189704613303897E-2</v>
      </c>
      <c r="R300" s="14">
        <v>0.10003030553308</v>
      </c>
      <c r="S300" s="14"/>
      <c r="T300" s="14">
        <v>8.5009874293805202E-2</v>
      </c>
      <c r="U300" s="14">
        <v>8.7547910703759696E-2</v>
      </c>
      <c r="V300" s="14"/>
      <c r="W300" s="14">
        <v>5.1279298967390703E-2</v>
      </c>
      <c r="X300" s="14">
        <v>9.4679638888388706E-2</v>
      </c>
      <c r="Y300" s="14"/>
      <c r="Z300" s="14">
        <v>9.6988859088710105E-2</v>
      </c>
      <c r="AA300" s="14">
        <v>7.9877686044497007E-2</v>
      </c>
    </row>
    <row r="301" spans="2:27" x14ac:dyDescent="0.3">
      <c r="B301" t="s">
        <v>152</v>
      </c>
      <c r="C301" s="14">
        <v>5.5029305585557999E-2</v>
      </c>
      <c r="D301" s="14">
        <v>4.77461346363173E-2</v>
      </c>
      <c r="E301" s="14">
        <v>6.2349621036934803E-2</v>
      </c>
      <c r="F301" s="14"/>
      <c r="G301" s="14">
        <v>4.8677850927053103E-2</v>
      </c>
      <c r="H301" s="14">
        <v>8.4152132446775593E-2</v>
      </c>
      <c r="I301" s="14">
        <v>5.2315991427922599E-2</v>
      </c>
      <c r="J301" s="14">
        <v>4.8806183970812801E-2</v>
      </c>
      <c r="K301" s="14">
        <v>5.82763050153959E-2</v>
      </c>
      <c r="L301" s="14">
        <v>4.0666397173130898E-2</v>
      </c>
      <c r="M301" s="14"/>
      <c r="N301" s="14">
        <v>6.4081621863041296E-2</v>
      </c>
      <c r="O301" s="14">
        <v>7.0118629944376898E-2</v>
      </c>
      <c r="P301" s="14">
        <v>4.3124950745950602E-2</v>
      </c>
      <c r="Q301" s="14">
        <v>5.8404801982473602E-2</v>
      </c>
      <c r="R301" s="14">
        <v>7.9741737312326005E-2</v>
      </c>
      <c r="S301" s="14"/>
      <c r="T301" s="14">
        <v>6.4803408940870194E-2</v>
      </c>
      <c r="U301" s="14">
        <v>4.8880446663742E-2</v>
      </c>
      <c r="V301" s="14"/>
      <c r="W301" s="14">
        <v>4.5800648662926199E-2</v>
      </c>
      <c r="X301" s="14">
        <v>5.7150710754825203E-2</v>
      </c>
      <c r="Y301" s="14"/>
      <c r="Z301" s="14">
        <v>6.4760089429460793E-2</v>
      </c>
      <c r="AA301" s="14">
        <v>4.8782311782226202E-2</v>
      </c>
    </row>
    <row r="302" spans="2:27" x14ac:dyDescent="0.3">
      <c r="B302" t="s">
        <v>148</v>
      </c>
      <c r="C302" s="14">
        <v>4.5500895911447597E-2</v>
      </c>
      <c r="D302" s="14">
        <v>5.0719294228643297E-2</v>
      </c>
      <c r="E302" s="14">
        <v>4.0582943777094503E-2</v>
      </c>
      <c r="F302" s="14"/>
      <c r="G302" s="14">
        <v>7.1387886895570296E-2</v>
      </c>
      <c r="H302" s="14">
        <v>7.9442778332496994E-2</v>
      </c>
      <c r="I302" s="14">
        <v>4.25800962433222E-2</v>
      </c>
      <c r="J302" s="14">
        <v>2.7095058945698702E-2</v>
      </c>
      <c r="K302" s="14">
        <v>3.3522061802672497E-2</v>
      </c>
      <c r="L302" s="14">
        <v>2.60437576119379E-2</v>
      </c>
      <c r="M302" s="14"/>
      <c r="N302" s="14">
        <v>6.8558049822278394E-2</v>
      </c>
      <c r="O302" s="14">
        <v>5.0182263958694601E-2</v>
      </c>
      <c r="P302" s="14">
        <v>2.7127162935937199E-2</v>
      </c>
      <c r="Q302" s="14">
        <v>8.3343279003059198E-2</v>
      </c>
      <c r="R302" s="14">
        <v>4.3896969338612098E-2</v>
      </c>
      <c r="S302" s="14"/>
      <c r="T302" s="14">
        <v>5.2659190852519099E-2</v>
      </c>
      <c r="U302" s="14">
        <v>4.0997634168315297E-2</v>
      </c>
      <c r="V302" s="14"/>
      <c r="W302" s="14">
        <v>3.7679781426694099E-2</v>
      </c>
      <c r="X302" s="14">
        <v>4.7298747195386702E-2</v>
      </c>
      <c r="Y302" s="14"/>
      <c r="Z302" s="14">
        <v>5.7041991760978697E-2</v>
      </c>
      <c r="AA302" s="14">
        <v>3.8091713320175101E-2</v>
      </c>
    </row>
    <row r="303" spans="2:27" x14ac:dyDescent="0.3">
      <c r="B303" t="s">
        <v>154</v>
      </c>
      <c r="C303" s="14">
        <v>3.4147715981440098E-2</v>
      </c>
      <c r="D303" s="14">
        <v>3.7490890285349701E-2</v>
      </c>
      <c r="E303" s="14">
        <v>3.1016268155119001E-2</v>
      </c>
      <c r="F303" s="14"/>
      <c r="G303" s="14">
        <v>4.4769822625142897E-2</v>
      </c>
      <c r="H303" s="14">
        <v>3.6846791333057398E-2</v>
      </c>
      <c r="I303" s="14">
        <v>4.40329785046761E-2</v>
      </c>
      <c r="J303" s="14">
        <v>3.2722402576887202E-2</v>
      </c>
      <c r="K303" s="14">
        <v>2.23051946330153E-2</v>
      </c>
      <c r="L303" s="14">
        <v>2.5964768866584401E-2</v>
      </c>
      <c r="M303" s="14"/>
      <c r="N303" s="14">
        <v>4.4757457985302299E-2</v>
      </c>
      <c r="O303" s="14">
        <v>2.80224928642741E-2</v>
      </c>
      <c r="P303" s="14">
        <v>4.2586854541224503E-2</v>
      </c>
      <c r="Q303" s="14">
        <v>3.6268743770105798E-2</v>
      </c>
      <c r="R303" s="14">
        <v>4.4362956136043102E-2</v>
      </c>
      <c r="S303" s="14"/>
      <c r="T303" s="14">
        <v>4.16382479745801E-2</v>
      </c>
      <c r="U303" s="14">
        <v>2.9435444911568999E-2</v>
      </c>
      <c r="V303" s="14"/>
      <c r="W303" s="14">
        <v>1.8660803867032699E-2</v>
      </c>
      <c r="X303" s="14">
        <v>3.7707715631543098E-2</v>
      </c>
      <c r="Y303" s="14"/>
      <c r="Z303" s="14">
        <v>3.03954323870213E-2</v>
      </c>
      <c r="AA303" s="14">
        <v>3.6556616717362399E-2</v>
      </c>
    </row>
    <row r="304" spans="2:27" x14ac:dyDescent="0.3">
      <c r="B304" t="s">
        <v>149</v>
      </c>
      <c r="C304" s="14">
        <v>3.28875192575417E-2</v>
      </c>
      <c r="D304" s="14">
        <v>3.5073517737925101E-2</v>
      </c>
      <c r="E304" s="14">
        <v>3.08806259884131E-2</v>
      </c>
      <c r="F304" s="14"/>
      <c r="G304" s="14">
        <v>6.3000771532433497E-2</v>
      </c>
      <c r="H304" s="14">
        <v>5.2382650785274501E-2</v>
      </c>
      <c r="I304" s="14">
        <v>2.5874742361060601E-2</v>
      </c>
      <c r="J304" s="14">
        <v>3.7858329600346102E-2</v>
      </c>
      <c r="K304" s="14">
        <v>1.7510553796993799E-2</v>
      </c>
      <c r="L304" s="14">
        <v>9.0186952495378107E-3</v>
      </c>
      <c r="M304" s="14"/>
      <c r="N304" s="14">
        <v>6.0176903428634E-2</v>
      </c>
      <c r="O304" s="14">
        <v>2.8709686476280201E-2</v>
      </c>
      <c r="P304" s="14">
        <v>3.2640665765778003E-2</v>
      </c>
      <c r="Q304" s="14">
        <v>2.8374148736608699E-2</v>
      </c>
      <c r="R304" s="14">
        <v>1.2940347279756801E-2</v>
      </c>
      <c r="S304" s="14"/>
      <c r="T304" s="14">
        <v>3.5288447949774503E-2</v>
      </c>
      <c r="U304" s="14">
        <v>3.1377102263449197E-2</v>
      </c>
      <c r="V304" s="14"/>
      <c r="W304" s="14">
        <v>2.97402031767145E-2</v>
      </c>
      <c r="X304" s="14">
        <v>3.3610997512195498E-2</v>
      </c>
      <c r="Y304" s="14"/>
      <c r="Z304" s="14">
        <v>3.8823784692251402E-2</v>
      </c>
      <c r="AA304" s="14">
        <v>2.9076540205859199E-2</v>
      </c>
    </row>
    <row r="305" spans="2:27" x14ac:dyDescent="0.3">
      <c r="B305" t="s">
        <v>150</v>
      </c>
      <c r="C305" s="14">
        <v>2.6864861486102301E-2</v>
      </c>
      <c r="D305" s="14">
        <v>3.51806400460494E-2</v>
      </c>
      <c r="E305" s="14">
        <v>1.8852089021628299E-2</v>
      </c>
      <c r="F305" s="14"/>
      <c r="G305" s="14">
        <v>3.5902157348613802E-2</v>
      </c>
      <c r="H305" s="14">
        <v>2.9018551493812501E-2</v>
      </c>
      <c r="I305" s="14">
        <v>2.28331045409082E-2</v>
      </c>
      <c r="J305" s="14">
        <v>1.17611670749072E-2</v>
      </c>
      <c r="K305" s="14">
        <v>1.8854389772519901E-2</v>
      </c>
      <c r="L305" s="14">
        <v>3.9991136470396003E-2</v>
      </c>
      <c r="M305" s="14"/>
      <c r="N305" s="14">
        <v>3.4365220803315603E-2</v>
      </c>
      <c r="O305" s="14">
        <v>2.91677405510882E-2</v>
      </c>
      <c r="P305" s="14">
        <v>3.2092593243947899E-2</v>
      </c>
      <c r="Q305" s="14">
        <v>1.7582013834827302E-2</v>
      </c>
      <c r="R305" s="14">
        <v>1.2426698337721399E-2</v>
      </c>
      <c r="S305" s="14"/>
      <c r="T305" s="14">
        <v>1.7138099897475199E-2</v>
      </c>
      <c r="U305" s="14">
        <v>3.2983937845377898E-2</v>
      </c>
      <c r="V305" s="14"/>
      <c r="W305" s="14">
        <v>4.0244255479610802E-2</v>
      </c>
      <c r="X305" s="14">
        <v>2.3789320178473201E-2</v>
      </c>
      <c r="Y305" s="14"/>
      <c r="Z305" s="14">
        <v>2.5456328369947399E-2</v>
      </c>
      <c r="AA305" s="14">
        <v>2.77691152224466E-2</v>
      </c>
    </row>
    <row r="306" spans="2:27" x14ac:dyDescent="0.3">
      <c r="B306" t="s">
        <v>155</v>
      </c>
      <c r="C306" s="14">
        <v>2.5808725621073999E-2</v>
      </c>
      <c r="D306" s="14">
        <v>3.1714821397813897E-2</v>
      </c>
      <c r="E306" s="14">
        <v>2.0143744587074099E-2</v>
      </c>
      <c r="F306" s="14"/>
      <c r="G306" s="14">
        <v>3.3207432149611998E-2</v>
      </c>
      <c r="H306" s="14">
        <v>3.1035662480964701E-2</v>
      </c>
      <c r="I306" s="14">
        <v>2.0947223925549398E-2</v>
      </c>
      <c r="J306" s="14">
        <v>3.4398330462215597E-2</v>
      </c>
      <c r="K306" s="14">
        <v>5.7047303087056998E-3</v>
      </c>
      <c r="L306" s="14">
        <v>2.71202137684169E-2</v>
      </c>
      <c r="M306" s="14"/>
      <c r="N306" s="14">
        <v>3.2901886731738397E-2</v>
      </c>
      <c r="O306" s="14">
        <v>3.2088304601964997E-2</v>
      </c>
      <c r="P306" s="14">
        <v>1.6058693631313001E-2</v>
      </c>
      <c r="Q306" s="14">
        <v>3.7918228885348702E-2</v>
      </c>
      <c r="R306" s="14">
        <v>2.4681674819760701E-2</v>
      </c>
      <c r="S306" s="14"/>
      <c r="T306" s="14">
        <v>2.4393435668190099E-2</v>
      </c>
      <c r="U306" s="14">
        <v>2.66990802589771E-2</v>
      </c>
      <c r="V306" s="14"/>
      <c r="W306" s="14">
        <v>2.0045992036398501E-2</v>
      </c>
      <c r="X306" s="14">
        <v>2.7133413808979202E-2</v>
      </c>
      <c r="Y306" s="14"/>
      <c r="Z306" s="14">
        <v>4.0586858068363998E-2</v>
      </c>
      <c r="AA306" s="14">
        <v>1.6321421894675298E-2</v>
      </c>
    </row>
    <row r="307" spans="2:27" x14ac:dyDescent="0.3">
      <c r="B307" t="s">
        <v>159</v>
      </c>
      <c r="C307" s="14">
        <v>2.5718846779025001E-2</v>
      </c>
      <c r="D307" s="14">
        <v>2.6282453905671702E-2</v>
      </c>
      <c r="E307" s="14">
        <v>2.5267806673436699E-2</v>
      </c>
      <c r="F307" s="14"/>
      <c r="G307" s="14">
        <v>4.08748067648389E-2</v>
      </c>
      <c r="H307" s="14">
        <v>2.9622936557156299E-2</v>
      </c>
      <c r="I307" s="14">
        <v>2.9249066025606601E-2</v>
      </c>
      <c r="J307" s="14">
        <v>1.26020797189886E-2</v>
      </c>
      <c r="K307" s="14">
        <v>2.81035916536342E-2</v>
      </c>
      <c r="L307" s="14">
        <v>1.8632133458964899E-2</v>
      </c>
      <c r="M307" s="14"/>
      <c r="N307" s="14">
        <v>3.07148605492924E-2</v>
      </c>
      <c r="O307" s="14">
        <v>1.7750004275593201E-2</v>
      </c>
      <c r="P307" s="14">
        <v>3.5426717761935303E-2</v>
      </c>
      <c r="Q307" s="14">
        <v>1.7795389487823599E-2</v>
      </c>
      <c r="R307" s="14">
        <v>2.93450484202748E-2</v>
      </c>
      <c r="S307" s="14"/>
      <c r="T307" s="14">
        <v>2.5204931700175199E-2</v>
      </c>
      <c r="U307" s="14">
        <v>2.6042149204093298E-2</v>
      </c>
      <c r="V307" s="14"/>
      <c r="W307" s="14">
        <v>1.6916851573084299E-2</v>
      </c>
      <c r="X307" s="14">
        <v>2.77421745813573E-2</v>
      </c>
      <c r="Y307" s="14"/>
      <c r="Z307" s="14">
        <v>3.2147938822138802E-2</v>
      </c>
      <c r="AA307" s="14">
        <v>2.1591481625441E-2</v>
      </c>
    </row>
    <row r="308" spans="2:27" x14ac:dyDescent="0.3">
      <c r="B308" t="s">
        <v>153</v>
      </c>
      <c r="C308" s="14">
        <v>2.0990583657110401E-2</v>
      </c>
      <c r="D308" s="14">
        <v>2.9974830617239299E-2</v>
      </c>
      <c r="E308" s="14">
        <v>1.2302762131521001E-2</v>
      </c>
      <c r="F308" s="14"/>
      <c r="G308" s="14">
        <v>1.53179365692053E-2</v>
      </c>
      <c r="H308" s="14">
        <v>3.0097050292632301E-2</v>
      </c>
      <c r="I308" s="14">
        <v>4.0771722462095997E-2</v>
      </c>
      <c r="J308" s="14">
        <v>1.8992638112761102E-2</v>
      </c>
      <c r="K308" s="14">
        <v>1.1991569704103099E-2</v>
      </c>
      <c r="L308" s="14">
        <v>8.9562591267000197E-3</v>
      </c>
      <c r="M308" s="14"/>
      <c r="N308" s="14">
        <v>2.97522371657102E-2</v>
      </c>
      <c r="O308" s="14">
        <v>2.06747826768196E-2</v>
      </c>
      <c r="P308" s="14">
        <v>2.5334911468005199E-2</v>
      </c>
      <c r="Q308" s="14">
        <v>1.26186575108046E-2</v>
      </c>
      <c r="R308" s="14">
        <v>1.74800742458599E-2</v>
      </c>
      <c r="S308" s="14"/>
      <c r="T308" s="14">
        <v>2.71559395761206E-2</v>
      </c>
      <c r="U308" s="14">
        <v>1.71119768559891E-2</v>
      </c>
      <c r="V308" s="14"/>
      <c r="W308" s="14">
        <v>1.15190119720539E-2</v>
      </c>
      <c r="X308" s="14">
        <v>2.3167828006121698E-2</v>
      </c>
      <c r="Y308" s="14"/>
      <c r="Z308" s="14">
        <v>3.01078957017052E-2</v>
      </c>
      <c r="AA308" s="14">
        <v>1.51374280676648E-2</v>
      </c>
    </row>
    <row r="309" spans="2:27" x14ac:dyDescent="0.3">
      <c r="B309" t="s">
        <v>151</v>
      </c>
      <c r="C309" s="14">
        <v>2.0833529137445801E-2</v>
      </c>
      <c r="D309" s="14">
        <v>1.64550157936025E-2</v>
      </c>
      <c r="E309" s="14">
        <v>2.5187202194705299E-2</v>
      </c>
      <c r="F309" s="14"/>
      <c r="G309" s="14">
        <v>4.81984677910142E-2</v>
      </c>
      <c r="H309" s="14">
        <v>3.4504824342983999E-2</v>
      </c>
      <c r="I309" s="14">
        <v>1.47523821293764E-2</v>
      </c>
      <c r="J309" s="14">
        <v>1.1471331343490199E-2</v>
      </c>
      <c r="K309" s="14">
        <v>5.3071894579758798E-3</v>
      </c>
      <c r="L309" s="14">
        <v>1.44765025566173E-2</v>
      </c>
      <c r="M309" s="14"/>
      <c r="N309" s="14">
        <v>3.9399554146778801E-2</v>
      </c>
      <c r="O309" s="14">
        <v>1.2939310088359701E-2</v>
      </c>
      <c r="P309" s="14">
        <v>1.32051988458132E-2</v>
      </c>
      <c r="Q309" s="14">
        <v>1.98683421656661E-2</v>
      </c>
      <c r="R309" s="14">
        <v>3.45244931255159E-2</v>
      </c>
      <c r="S309" s="14"/>
      <c r="T309" s="14">
        <v>2.3418126461206699E-2</v>
      </c>
      <c r="U309" s="14">
        <v>1.9207566761585401E-2</v>
      </c>
      <c r="V309" s="14"/>
      <c r="W309" s="14">
        <v>1.47171547070557E-2</v>
      </c>
      <c r="X309" s="14">
        <v>2.2239509275463899E-2</v>
      </c>
      <c r="Y309" s="14"/>
      <c r="Z309" s="14">
        <v>2.032235901124E-2</v>
      </c>
      <c r="AA309" s="14">
        <v>2.1161691458393601E-2</v>
      </c>
    </row>
    <row r="310" spans="2:27" x14ac:dyDescent="0.3">
      <c r="B310" t="s">
        <v>156</v>
      </c>
      <c r="C310" s="14">
        <v>1.9838995612794199E-2</v>
      </c>
      <c r="D310" s="14">
        <v>1.8208506630646801E-2</v>
      </c>
      <c r="E310" s="14">
        <v>2.15067576563133E-2</v>
      </c>
      <c r="F310" s="14"/>
      <c r="G310" s="14">
        <v>4.2320595947975902E-2</v>
      </c>
      <c r="H310" s="14">
        <v>3.7970142813638197E-2</v>
      </c>
      <c r="I310" s="14">
        <v>1.33050598525923E-2</v>
      </c>
      <c r="J310" s="14">
        <v>1.61864558087783E-2</v>
      </c>
      <c r="K310" s="14">
        <v>1.05298878498439E-2</v>
      </c>
      <c r="L310" s="14">
        <v>4.6780747704675898E-3</v>
      </c>
      <c r="M310" s="14"/>
      <c r="N310" s="14">
        <v>3.0734552788138501E-2</v>
      </c>
      <c r="O310" s="14">
        <v>1.1489611392860401E-2</v>
      </c>
      <c r="P310" s="14">
        <v>2.00933016793482E-2</v>
      </c>
      <c r="Q310" s="14">
        <v>1.1302910471639199E-2</v>
      </c>
      <c r="R310" s="14">
        <v>4.1653477875827898E-2</v>
      </c>
      <c r="S310" s="14"/>
      <c r="T310" s="14">
        <v>2.5738215479044702E-2</v>
      </c>
      <c r="U310" s="14">
        <v>1.61278141992445E-2</v>
      </c>
      <c r="V310" s="14"/>
      <c r="W310" s="14">
        <v>7.3603678644176404E-3</v>
      </c>
      <c r="X310" s="14">
        <v>2.2707476436460799E-2</v>
      </c>
      <c r="Y310" s="14"/>
      <c r="Z310" s="14">
        <v>2.1287864860862201E-2</v>
      </c>
      <c r="AA310" s="14">
        <v>1.8908846782061599E-2</v>
      </c>
    </row>
    <row r="311" spans="2:27" x14ac:dyDescent="0.3">
      <c r="B311" t="s">
        <v>161</v>
      </c>
      <c r="C311" s="14">
        <v>1.36946610846214E-2</v>
      </c>
      <c r="D311" s="14">
        <v>1.60793629447381E-2</v>
      </c>
      <c r="E311" s="14">
        <v>1.14199216299808E-2</v>
      </c>
      <c r="F311" s="14"/>
      <c r="G311" s="14">
        <v>3.2295697086721399E-2</v>
      </c>
      <c r="H311" s="14">
        <v>4.0011049646866803E-2</v>
      </c>
      <c r="I311" s="14">
        <v>1.1577804593641799E-2</v>
      </c>
      <c r="J311" s="14">
        <v>2.4140501859850299E-3</v>
      </c>
      <c r="K311" s="14">
        <v>0</v>
      </c>
      <c r="L311" s="14">
        <v>0</v>
      </c>
      <c r="M311" s="14"/>
      <c r="N311" s="14">
        <v>2.8421879536632801E-2</v>
      </c>
      <c r="O311" s="14">
        <v>1.02960834594438E-2</v>
      </c>
      <c r="P311" s="14">
        <v>1.2337321864512999E-2</v>
      </c>
      <c r="Q311" s="14">
        <v>5.1559432293834103E-3</v>
      </c>
      <c r="R311" s="14">
        <v>1.1853779501016E-2</v>
      </c>
      <c r="S311" s="14"/>
      <c r="T311" s="14">
        <v>2.07243772787092E-2</v>
      </c>
      <c r="U311" s="14">
        <v>9.2722878431558808E-3</v>
      </c>
      <c r="V311" s="14"/>
      <c r="W311" s="14">
        <v>0</v>
      </c>
      <c r="X311" s="14">
        <v>1.6842673310000899E-2</v>
      </c>
      <c r="Y311" s="14"/>
      <c r="Z311" s="14">
        <v>2.2132789528378001E-2</v>
      </c>
      <c r="AA311" s="14">
        <v>8.2775295415242998E-3</v>
      </c>
    </row>
    <row r="312" spans="2:27" x14ac:dyDescent="0.3">
      <c r="B312" t="s">
        <v>157</v>
      </c>
      <c r="C312" s="14">
        <v>1.09172600126344E-2</v>
      </c>
      <c r="D312" s="14">
        <v>8.9501801014919002E-3</v>
      </c>
      <c r="E312" s="14">
        <v>1.28791786590516E-2</v>
      </c>
      <c r="F312" s="14"/>
      <c r="G312" s="14">
        <v>1.9067447201415701E-2</v>
      </c>
      <c r="H312" s="14">
        <v>2.3647835677068199E-2</v>
      </c>
      <c r="I312" s="14">
        <v>8.2827252428454203E-3</v>
      </c>
      <c r="J312" s="14">
        <v>5.7241916181140703E-3</v>
      </c>
      <c r="K312" s="14">
        <v>1.31631306624069E-2</v>
      </c>
      <c r="L312" s="14">
        <v>0</v>
      </c>
      <c r="M312" s="14"/>
      <c r="N312" s="14">
        <v>1.11168135064306E-2</v>
      </c>
      <c r="O312" s="14">
        <v>1.5268814590115301E-2</v>
      </c>
      <c r="P312" s="14">
        <v>4.1637102617068603E-3</v>
      </c>
      <c r="Q312" s="14">
        <v>2.3567142661488402E-2</v>
      </c>
      <c r="R312" s="14">
        <v>0</v>
      </c>
      <c r="S312" s="14"/>
      <c r="T312" s="14">
        <v>1.62721478195487E-2</v>
      </c>
      <c r="U312" s="14">
        <v>7.54851625477622E-3</v>
      </c>
      <c r="V312" s="14"/>
      <c r="W312" s="14">
        <v>7.8179512419775492E-3</v>
      </c>
      <c r="X312" s="14">
        <v>1.1629702755099201E-2</v>
      </c>
      <c r="Y312" s="14"/>
      <c r="Z312" s="14">
        <v>1.4355901191941601E-2</v>
      </c>
      <c r="AA312" s="14">
        <v>8.7097122463284694E-3</v>
      </c>
    </row>
    <row r="313" spans="2:27" x14ac:dyDescent="0.3">
      <c r="B313" t="s">
        <v>162</v>
      </c>
      <c r="C313" s="14">
        <v>9.4155340519941604E-3</v>
      </c>
      <c r="D313" s="14">
        <v>1.2069719590229899E-2</v>
      </c>
      <c r="E313" s="14">
        <v>6.8612988475177002E-3</v>
      </c>
      <c r="F313" s="14"/>
      <c r="G313" s="14">
        <v>2.7557974072666001E-2</v>
      </c>
      <c r="H313" s="14">
        <v>2.5590278433928301E-2</v>
      </c>
      <c r="I313" s="14">
        <v>5.0833291865512997E-3</v>
      </c>
      <c r="J313" s="14">
        <v>2.0739173586731101E-3</v>
      </c>
      <c r="K313" s="14">
        <v>0</v>
      </c>
      <c r="L313" s="14">
        <v>0</v>
      </c>
      <c r="M313" s="14"/>
      <c r="N313" s="14">
        <v>1.12414734128536E-2</v>
      </c>
      <c r="O313" s="14">
        <v>1.21939850715873E-2</v>
      </c>
      <c r="P313" s="14">
        <v>4.0855380686892102E-3</v>
      </c>
      <c r="Q313" s="14">
        <v>1.20833430629236E-2</v>
      </c>
      <c r="R313" s="14">
        <v>6.7173488033745298E-3</v>
      </c>
      <c r="S313" s="14"/>
      <c r="T313" s="14">
        <v>1.4136216969299901E-2</v>
      </c>
      <c r="U313" s="14">
        <v>6.4457666761085497E-3</v>
      </c>
      <c r="V313" s="14"/>
      <c r="W313" s="14">
        <v>0</v>
      </c>
      <c r="X313" s="14">
        <v>1.1579896946483001E-2</v>
      </c>
      <c r="Y313" s="14"/>
      <c r="Z313" s="14">
        <v>1.40878608218444E-2</v>
      </c>
      <c r="AA313" s="14">
        <v>6.4159816164845798E-3</v>
      </c>
    </row>
    <row r="314" spans="2:27" x14ac:dyDescent="0.3">
      <c r="B314" t="s">
        <v>164</v>
      </c>
      <c r="C314" s="14">
        <v>6.8228333271825904E-3</v>
      </c>
      <c r="D314" s="14">
        <v>8.2469340462965803E-3</v>
      </c>
      <c r="E314" s="14">
        <v>5.4591806815548396E-3</v>
      </c>
      <c r="F314" s="14"/>
      <c r="G314" s="14">
        <v>2.9624866283847199E-2</v>
      </c>
      <c r="H314" s="14">
        <v>8.2215254817635391E-3</v>
      </c>
      <c r="I314" s="14">
        <v>7.6015351449401098E-3</v>
      </c>
      <c r="J314" s="14">
        <v>0</v>
      </c>
      <c r="K314" s="14">
        <v>0</v>
      </c>
      <c r="L314" s="14">
        <v>0</v>
      </c>
      <c r="M314" s="14"/>
      <c r="N314" s="14">
        <v>1.48309957103431E-2</v>
      </c>
      <c r="O314" s="14">
        <v>6.65935103071942E-3</v>
      </c>
      <c r="P314" s="14">
        <v>3.8724975922286901E-3</v>
      </c>
      <c r="Q314" s="14">
        <v>0</v>
      </c>
      <c r="R314" s="14">
        <v>6.2643118665791997E-3</v>
      </c>
      <c r="S314" s="14"/>
      <c r="T314" s="14">
        <v>1.1016581104622799E-2</v>
      </c>
      <c r="U314" s="14">
        <v>4.1845592574548101E-3</v>
      </c>
      <c r="V314" s="14"/>
      <c r="W314" s="14">
        <v>0</v>
      </c>
      <c r="X314" s="14">
        <v>8.3912082283925798E-3</v>
      </c>
      <c r="Y314" s="14"/>
      <c r="Z314" s="14">
        <v>6.53340051527316E-3</v>
      </c>
      <c r="AA314" s="14">
        <v>7.0086441530609299E-3</v>
      </c>
    </row>
    <row r="315" spans="2:27" x14ac:dyDescent="0.3">
      <c r="B315" t="s">
        <v>163</v>
      </c>
      <c r="C315" s="14">
        <v>6.7852501570408001E-3</v>
      </c>
      <c r="D315" s="14">
        <v>5.3610526196159296E-3</v>
      </c>
      <c r="E315" s="14">
        <v>8.20140154212857E-3</v>
      </c>
      <c r="F315" s="14"/>
      <c r="G315" s="14">
        <v>1.5989316828416599E-2</v>
      </c>
      <c r="H315" s="14">
        <v>9.5770516478926107E-3</v>
      </c>
      <c r="I315" s="14">
        <v>8.9176279561604208E-3</v>
      </c>
      <c r="J315" s="14">
        <v>3.2071281199007799E-3</v>
      </c>
      <c r="K315" s="14">
        <v>1.97390473114512E-3</v>
      </c>
      <c r="L315" s="14">
        <v>2.79350520434179E-3</v>
      </c>
      <c r="M315" s="14"/>
      <c r="N315" s="14">
        <v>1.54025492678496E-2</v>
      </c>
      <c r="O315" s="14">
        <v>4.8753099878718004E-3</v>
      </c>
      <c r="P315" s="14">
        <v>3.29240116776799E-3</v>
      </c>
      <c r="Q315" s="14">
        <v>5.4980012508068603E-3</v>
      </c>
      <c r="R315" s="14">
        <v>0</v>
      </c>
      <c r="S315" s="14"/>
      <c r="T315" s="14">
        <v>7.8499825458076492E-3</v>
      </c>
      <c r="U315" s="14">
        <v>6.1154302247134803E-3</v>
      </c>
      <c r="V315" s="14"/>
      <c r="W315" s="14">
        <v>6.0475754451236102E-3</v>
      </c>
      <c r="X315" s="14">
        <v>6.9548205463420996E-3</v>
      </c>
      <c r="Y315" s="14"/>
      <c r="Z315" s="14">
        <v>9.1704202618789494E-3</v>
      </c>
      <c r="AA315" s="14">
        <v>5.25401247836678E-3</v>
      </c>
    </row>
    <row r="316" spans="2:27" x14ac:dyDescent="0.3">
      <c r="B316" t="s">
        <v>141</v>
      </c>
      <c r="C316" s="14">
        <v>3.5388250184459603E-2</v>
      </c>
      <c r="D316" s="14">
        <v>3.72454842136105E-2</v>
      </c>
      <c r="E316" s="14">
        <v>3.3711862360839798E-2</v>
      </c>
      <c r="F316" s="14"/>
      <c r="G316" s="14">
        <v>1.8342357635399702E-2</v>
      </c>
      <c r="H316" s="14">
        <v>2.7490156709198198E-2</v>
      </c>
      <c r="I316" s="14">
        <v>4.28843764596697E-2</v>
      </c>
      <c r="J316" s="14">
        <v>4.1408157556761097E-2</v>
      </c>
      <c r="K316" s="14">
        <v>3.4851468805023399E-2</v>
      </c>
      <c r="L316" s="14">
        <v>4.25300802744175E-2</v>
      </c>
      <c r="M316" s="14"/>
      <c r="N316" s="14">
        <v>2.2903538234170299E-2</v>
      </c>
      <c r="O316" s="14">
        <v>4.28596713308231E-2</v>
      </c>
      <c r="P316" s="14">
        <v>4.3580708378300297E-2</v>
      </c>
      <c r="Q316" s="14">
        <v>2.8737806420840499E-2</v>
      </c>
      <c r="R316" s="14">
        <v>0</v>
      </c>
      <c r="S316" s="14"/>
      <c r="T316" s="14">
        <v>4.34015453004922E-2</v>
      </c>
      <c r="U316" s="14">
        <v>3.03471104117169E-2</v>
      </c>
      <c r="V316" s="14"/>
      <c r="W316" s="14">
        <v>3.23852488819453E-2</v>
      </c>
      <c r="X316" s="14">
        <v>3.6078554585184198E-2</v>
      </c>
      <c r="Y316" s="14"/>
      <c r="Z316" s="14">
        <v>3.1143623869559298E-2</v>
      </c>
      <c r="AA316" s="14">
        <v>3.8113226374662003E-2</v>
      </c>
    </row>
    <row r="317" spans="2:27" x14ac:dyDescent="0.3">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row>
    <row r="318" spans="2:27" x14ac:dyDescent="0.3">
      <c r="B318" s="6" t="s">
        <v>167</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row>
    <row r="319" spans="2:27" x14ac:dyDescent="0.3">
      <c r="B319" s="24" t="s">
        <v>59</v>
      </c>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row>
    <row r="320" spans="2:27" x14ac:dyDescent="0.3">
      <c r="B320" t="s">
        <v>146</v>
      </c>
      <c r="C320" s="14">
        <v>0.329689817931405</v>
      </c>
      <c r="D320" s="14">
        <v>0.35421407716710401</v>
      </c>
      <c r="E320" s="14">
        <v>0.30498860856027399</v>
      </c>
      <c r="F320" s="14"/>
      <c r="G320" s="14">
        <v>0.25605852002037199</v>
      </c>
      <c r="H320" s="14">
        <v>0.246688589649355</v>
      </c>
      <c r="I320" s="14">
        <v>0.27011696944193098</v>
      </c>
      <c r="J320" s="14">
        <v>0.33134781965017301</v>
      </c>
      <c r="K320" s="14">
        <v>0.36084218738505103</v>
      </c>
      <c r="L320" s="14">
        <v>0.472188450998696</v>
      </c>
      <c r="M320" s="14"/>
      <c r="N320" s="14">
        <v>0.36194598460852601</v>
      </c>
      <c r="O320" s="14">
        <v>0.36852015911524899</v>
      </c>
      <c r="P320" s="14">
        <v>0.292005605556517</v>
      </c>
      <c r="Q320" s="14">
        <v>0.39116846553031598</v>
      </c>
      <c r="R320" s="14">
        <v>0.32687610147062601</v>
      </c>
      <c r="S320" s="14"/>
      <c r="T320" s="14">
        <v>0.25423376182769702</v>
      </c>
      <c r="U320" s="14">
        <v>0.37715899509395001</v>
      </c>
      <c r="V320" s="14"/>
      <c r="W320" s="14">
        <v>0.43707316359763299</v>
      </c>
      <c r="X320" s="14">
        <v>0.30500544765961801</v>
      </c>
      <c r="Y320" s="14"/>
      <c r="Z320" s="14">
        <v>0.36191313911710898</v>
      </c>
      <c r="AA320" s="14">
        <v>0.30900300677630999</v>
      </c>
    </row>
    <row r="321" spans="2:27" x14ac:dyDescent="0.3">
      <c r="B321" t="s">
        <v>147</v>
      </c>
      <c r="C321" s="14">
        <v>0.31428838609731002</v>
      </c>
      <c r="D321" s="14">
        <v>0.35865865775875</v>
      </c>
      <c r="E321" s="14">
        <v>0.27015809089954002</v>
      </c>
      <c r="F321" s="14"/>
      <c r="G321" s="14">
        <v>0.26599137053372401</v>
      </c>
      <c r="H321" s="14">
        <v>0.18581401009773801</v>
      </c>
      <c r="I321" s="14">
        <v>0.276013372842355</v>
      </c>
      <c r="J321" s="14">
        <v>0.32405745390039697</v>
      </c>
      <c r="K321" s="14">
        <v>0.32538351017328698</v>
      </c>
      <c r="L321" s="14">
        <v>0.466463288668859</v>
      </c>
      <c r="M321" s="14"/>
      <c r="N321" s="14">
        <v>0.284544679261241</v>
      </c>
      <c r="O321" s="14">
        <v>0.37302892074461103</v>
      </c>
      <c r="P321" s="14">
        <v>0.31413241387329599</v>
      </c>
      <c r="Q321" s="14">
        <v>0.41472046198917401</v>
      </c>
      <c r="R321" s="14">
        <v>0.28808520774911101</v>
      </c>
      <c r="S321" s="14"/>
      <c r="T321" s="14">
        <v>0.23857847002763799</v>
      </c>
      <c r="U321" s="14">
        <v>0.36191726579827199</v>
      </c>
      <c r="V321" s="14"/>
      <c r="W321" s="14">
        <v>0.43111782637429102</v>
      </c>
      <c r="X321" s="14">
        <v>0.28743262792968499</v>
      </c>
      <c r="Y321" s="14"/>
      <c r="Z321" s="14">
        <v>0.30769720359711999</v>
      </c>
      <c r="AA321" s="14">
        <v>0.31851981050215</v>
      </c>
    </row>
    <row r="322" spans="2:27" x14ac:dyDescent="0.3">
      <c r="B322" t="s">
        <v>143</v>
      </c>
      <c r="C322" s="14">
        <v>0.25159706988215103</v>
      </c>
      <c r="D322" s="14">
        <v>0.26202888330578</v>
      </c>
      <c r="E322" s="14">
        <v>0.24238447593571</v>
      </c>
      <c r="F322" s="14"/>
      <c r="G322" s="14">
        <v>0.227863971187759</v>
      </c>
      <c r="H322" s="14">
        <v>0.230696581793181</v>
      </c>
      <c r="I322" s="14">
        <v>0.21836125495811001</v>
      </c>
      <c r="J322" s="14">
        <v>0.23918036772870299</v>
      </c>
      <c r="K322" s="14">
        <v>0.29821606578346299</v>
      </c>
      <c r="L322" s="14">
        <v>0.29012754784696798</v>
      </c>
      <c r="M322" s="14"/>
      <c r="N322" s="14">
        <v>0.30863962874533202</v>
      </c>
      <c r="O322" s="14">
        <v>0.22352598904880699</v>
      </c>
      <c r="P322" s="14">
        <v>0.19242271447249401</v>
      </c>
      <c r="Q322" s="14">
        <v>0.35419094862302097</v>
      </c>
      <c r="R322" s="14">
        <v>0.25085297426629199</v>
      </c>
      <c r="S322" s="14"/>
      <c r="T322" s="14">
        <v>0.24455908385809699</v>
      </c>
      <c r="U322" s="14">
        <v>0.25602464564868999</v>
      </c>
      <c r="V322" s="14"/>
      <c r="W322" s="14">
        <v>0.30713221328836599</v>
      </c>
      <c r="X322" s="14">
        <v>0.23883112340850801</v>
      </c>
      <c r="Y322" s="14"/>
      <c r="Z322" s="14">
        <v>0.286736598422421</v>
      </c>
      <c r="AA322" s="14">
        <v>0.22903810438004399</v>
      </c>
    </row>
    <row r="323" spans="2:27" x14ac:dyDescent="0.3">
      <c r="B323" t="s">
        <v>144</v>
      </c>
      <c r="C323" s="14">
        <v>0.248292353811783</v>
      </c>
      <c r="D323" s="14">
        <v>0.31037977524287502</v>
      </c>
      <c r="E323" s="14">
        <v>0.18865098484773801</v>
      </c>
      <c r="F323" s="14"/>
      <c r="G323" s="14">
        <v>0.27124430039537001</v>
      </c>
      <c r="H323" s="14">
        <v>0.27673712500249098</v>
      </c>
      <c r="I323" s="14">
        <v>0.26368397353275502</v>
      </c>
      <c r="J323" s="14">
        <v>0.24730349980864799</v>
      </c>
      <c r="K323" s="14">
        <v>0.26057979134592202</v>
      </c>
      <c r="L323" s="14">
        <v>0.18999187156248301</v>
      </c>
      <c r="M323" s="14"/>
      <c r="N323" s="14">
        <v>0.24292606140561099</v>
      </c>
      <c r="O323" s="14">
        <v>0.269276786948492</v>
      </c>
      <c r="P323" s="14">
        <v>0.40251760011160898</v>
      </c>
      <c r="Q323" s="14">
        <v>0.24246826898021201</v>
      </c>
      <c r="R323" s="14">
        <v>0.174503074225275</v>
      </c>
      <c r="S323" s="14"/>
      <c r="T323" s="14">
        <v>0.27095368897070898</v>
      </c>
      <c r="U323" s="14">
        <v>0.234036176256991</v>
      </c>
      <c r="V323" s="14"/>
      <c r="W323" s="14">
        <v>0.20700320866309099</v>
      </c>
      <c r="X323" s="14">
        <v>0.25778355135952802</v>
      </c>
      <c r="Y323" s="14"/>
      <c r="Z323" s="14">
        <v>0.23850061603287701</v>
      </c>
      <c r="AA323" s="14">
        <v>0.25457847898010699</v>
      </c>
    </row>
    <row r="324" spans="2:27" x14ac:dyDescent="0.3">
      <c r="B324" t="s">
        <v>145</v>
      </c>
      <c r="C324" s="14">
        <v>0.21170748828786301</v>
      </c>
      <c r="D324" s="14">
        <v>0.25650353075107701</v>
      </c>
      <c r="E324" s="14">
        <v>0.168000648019722</v>
      </c>
      <c r="F324" s="14"/>
      <c r="G324" s="14">
        <v>0.19763291825069401</v>
      </c>
      <c r="H324" s="14">
        <v>0.20685349335522199</v>
      </c>
      <c r="I324" s="14">
        <v>0.22009989810265601</v>
      </c>
      <c r="J324" s="14">
        <v>0.220138856051774</v>
      </c>
      <c r="K324" s="14">
        <v>0.204194941459654</v>
      </c>
      <c r="L324" s="14">
        <v>0.216399588701671</v>
      </c>
      <c r="M324" s="14"/>
      <c r="N324" s="14">
        <v>0.27690029415388301</v>
      </c>
      <c r="O324" s="14">
        <v>0.18106472626297901</v>
      </c>
      <c r="P324" s="14">
        <v>0.174139491361326</v>
      </c>
      <c r="Q324" s="14">
        <v>0.29558451263038898</v>
      </c>
      <c r="R324" s="14">
        <v>0.224216620922427</v>
      </c>
      <c r="S324" s="14"/>
      <c r="T324" s="14">
        <v>0.208146554482422</v>
      </c>
      <c r="U324" s="14">
        <v>0.213947660997689</v>
      </c>
      <c r="V324" s="14"/>
      <c r="W324" s="14">
        <v>0.18164406739227801</v>
      </c>
      <c r="X324" s="14">
        <v>0.21861821181225299</v>
      </c>
      <c r="Y324" s="14"/>
      <c r="Z324" s="14">
        <v>0.25192785070159501</v>
      </c>
      <c r="AA324" s="14">
        <v>0.18588671590231901</v>
      </c>
    </row>
    <row r="325" spans="2:27" x14ac:dyDescent="0.3">
      <c r="B325" t="s">
        <v>52</v>
      </c>
      <c r="C325" s="14">
        <v>0.18199993932414499</v>
      </c>
      <c r="D325" s="14">
        <v>0.11270600944051699</v>
      </c>
      <c r="E325" s="14">
        <v>0.24851603380359</v>
      </c>
      <c r="F325" s="14"/>
      <c r="G325" s="14">
        <v>0.174424859009391</v>
      </c>
      <c r="H325" s="14">
        <v>0.17143952835631299</v>
      </c>
      <c r="I325" s="14">
        <v>0.205798415125653</v>
      </c>
      <c r="J325" s="14">
        <v>0.21249225240712599</v>
      </c>
      <c r="K325" s="14">
        <v>0.19078702836419301</v>
      </c>
      <c r="L325" s="14">
        <v>0.14568885642154999</v>
      </c>
      <c r="M325" s="14"/>
      <c r="N325" s="14">
        <v>0.10902228425001401</v>
      </c>
      <c r="O325" s="14">
        <v>0.13249844748831099</v>
      </c>
      <c r="P325" s="14">
        <v>0.14486825880641099</v>
      </c>
      <c r="Q325" s="14">
        <v>8.7041740537119494E-2</v>
      </c>
      <c r="R325" s="14">
        <v>0.21144275294516199</v>
      </c>
      <c r="S325" s="14"/>
      <c r="T325" s="14">
        <v>0.20557292001900199</v>
      </c>
      <c r="U325" s="14">
        <v>0.167170248314116</v>
      </c>
      <c r="V325" s="14"/>
      <c r="W325" s="14">
        <v>0.174495869211577</v>
      </c>
      <c r="X325" s="14">
        <v>0.18372491114407599</v>
      </c>
      <c r="Y325" s="14"/>
      <c r="Z325" s="14">
        <v>0.13086092898489199</v>
      </c>
      <c r="AA325" s="14">
        <v>0.21483029357130201</v>
      </c>
    </row>
    <row r="326" spans="2:27" x14ac:dyDescent="0.3">
      <c r="B326" t="s">
        <v>151</v>
      </c>
      <c r="C326" s="14">
        <v>7.3397723970074394E-2</v>
      </c>
      <c r="D326" s="14">
        <v>7.5863869242863494E-2</v>
      </c>
      <c r="E326" s="14">
        <v>7.1273409835497098E-2</v>
      </c>
      <c r="F326" s="14"/>
      <c r="G326" s="14">
        <v>9.2462977830231399E-2</v>
      </c>
      <c r="H326" s="14">
        <v>6.0922375045471398E-2</v>
      </c>
      <c r="I326" s="14">
        <v>4.6802472129879799E-2</v>
      </c>
      <c r="J326" s="14">
        <v>6.4197428669033094E-2</v>
      </c>
      <c r="K326" s="14">
        <v>7.4779249178120802E-2</v>
      </c>
      <c r="L326" s="14">
        <v>9.8980286123959593E-2</v>
      </c>
      <c r="M326" s="14"/>
      <c r="N326" s="14">
        <v>9.6514785140323398E-2</v>
      </c>
      <c r="O326" s="14">
        <v>6.2163592013531797E-2</v>
      </c>
      <c r="P326" s="14">
        <v>6.5727870800323399E-2</v>
      </c>
      <c r="Q326" s="14">
        <v>0.125535792821905</v>
      </c>
      <c r="R326" s="14">
        <v>9.1283858460680503E-2</v>
      </c>
      <c r="S326" s="14"/>
      <c r="T326" s="14">
        <v>6.40281755044598E-2</v>
      </c>
      <c r="U326" s="14">
        <v>7.9292078631760105E-2</v>
      </c>
      <c r="V326" s="14"/>
      <c r="W326" s="14">
        <v>7.8103848936457901E-2</v>
      </c>
      <c r="X326" s="14">
        <v>7.2315919985529303E-2</v>
      </c>
      <c r="Y326" s="14"/>
      <c r="Z326" s="14">
        <v>6.8806950662324104E-2</v>
      </c>
      <c r="AA326" s="14">
        <v>7.6344920502858099E-2</v>
      </c>
    </row>
    <row r="327" spans="2:27" x14ac:dyDescent="0.3">
      <c r="B327" t="s">
        <v>148</v>
      </c>
      <c r="C327" s="14">
        <v>7.1089437368517902E-2</v>
      </c>
      <c r="D327" s="14">
        <v>7.3247604705816802E-2</v>
      </c>
      <c r="E327" s="14">
        <v>6.9256821614467307E-2</v>
      </c>
      <c r="F327" s="14"/>
      <c r="G327" s="14">
        <v>7.6529817034467096E-2</v>
      </c>
      <c r="H327" s="14">
        <v>0.11811487082458</v>
      </c>
      <c r="I327" s="14">
        <v>6.0335126040534398E-2</v>
      </c>
      <c r="J327" s="14">
        <v>6.95779037352664E-2</v>
      </c>
      <c r="K327" s="14">
        <v>5.70416582471533E-2</v>
      </c>
      <c r="L327" s="14">
        <v>4.86623275171926E-2</v>
      </c>
      <c r="M327" s="14"/>
      <c r="N327" s="14">
        <v>9.9131580396143698E-2</v>
      </c>
      <c r="O327" s="14">
        <v>5.7423620994627597E-2</v>
      </c>
      <c r="P327" s="14">
        <v>7.2694091985033002E-2</v>
      </c>
      <c r="Q327" s="14">
        <v>4.6620808212471998E-2</v>
      </c>
      <c r="R327" s="14">
        <v>7.3188565317031301E-2</v>
      </c>
      <c r="S327" s="14"/>
      <c r="T327" s="14">
        <v>8.4007148512170504E-2</v>
      </c>
      <c r="U327" s="14">
        <v>6.2962944274711899E-2</v>
      </c>
      <c r="V327" s="14"/>
      <c r="W327" s="14">
        <v>5.7861620556962499E-2</v>
      </c>
      <c r="X327" s="14">
        <v>7.4130135402631206E-2</v>
      </c>
      <c r="Y327" s="14"/>
      <c r="Z327" s="14">
        <v>7.1842479208467203E-2</v>
      </c>
      <c r="AA327" s="14">
        <v>7.0605997618619395E-2</v>
      </c>
    </row>
    <row r="328" spans="2:27" x14ac:dyDescent="0.3">
      <c r="B328" t="s">
        <v>152</v>
      </c>
      <c r="C328" s="14">
        <v>6.3128382271135E-2</v>
      </c>
      <c r="D328" s="14">
        <v>5.7045588676727599E-2</v>
      </c>
      <c r="E328" s="14">
        <v>6.9308314607160096E-2</v>
      </c>
      <c r="F328" s="14"/>
      <c r="G328" s="14">
        <v>8.6252863907112398E-2</v>
      </c>
      <c r="H328" s="14">
        <v>8.2749511150708999E-2</v>
      </c>
      <c r="I328" s="14">
        <v>5.0776340250685198E-2</v>
      </c>
      <c r="J328" s="14">
        <v>5.5531407671858199E-2</v>
      </c>
      <c r="K328" s="14">
        <v>5.2876239065441498E-2</v>
      </c>
      <c r="L328" s="14">
        <v>5.4882971711107703E-2</v>
      </c>
      <c r="M328" s="14"/>
      <c r="N328" s="14">
        <v>9.2176308275560906E-2</v>
      </c>
      <c r="O328" s="14">
        <v>7.7430020659127102E-2</v>
      </c>
      <c r="P328" s="14">
        <v>4.2321424774892202E-2</v>
      </c>
      <c r="Q328" s="14">
        <v>7.2280197856114295E-2</v>
      </c>
      <c r="R328" s="14">
        <v>9.1398432409345198E-2</v>
      </c>
      <c r="S328" s="14"/>
      <c r="T328" s="14">
        <v>6.4420509811823096E-2</v>
      </c>
      <c r="U328" s="14">
        <v>6.2315508735030403E-2</v>
      </c>
      <c r="V328" s="14"/>
      <c r="W328" s="14">
        <v>5.5891714539544599E-2</v>
      </c>
      <c r="X328" s="14">
        <v>6.4791885905820606E-2</v>
      </c>
      <c r="Y328" s="14"/>
      <c r="Z328" s="14">
        <v>7.1081020910140194E-2</v>
      </c>
      <c r="AA328" s="14">
        <v>5.80229267297366E-2</v>
      </c>
    </row>
    <row r="329" spans="2:27" x14ac:dyDescent="0.3">
      <c r="B329" t="s">
        <v>149</v>
      </c>
      <c r="C329" s="14">
        <v>5.11591238964057E-2</v>
      </c>
      <c r="D329" s="14">
        <v>4.8932525830568299E-2</v>
      </c>
      <c r="E329" s="14">
        <v>5.3529303125766897E-2</v>
      </c>
      <c r="F329" s="14"/>
      <c r="G329" s="14">
        <v>6.4500374769524901E-2</v>
      </c>
      <c r="H329" s="14">
        <v>5.6431715733540798E-2</v>
      </c>
      <c r="I329" s="14">
        <v>6.0150415584682898E-2</v>
      </c>
      <c r="J329" s="14">
        <v>5.0817020559349897E-2</v>
      </c>
      <c r="K329" s="14">
        <v>4.6411365185165802E-2</v>
      </c>
      <c r="L329" s="14">
        <v>3.4167856358502099E-2</v>
      </c>
      <c r="M329" s="14"/>
      <c r="N329" s="14">
        <v>6.8549220108845899E-2</v>
      </c>
      <c r="O329" s="14">
        <v>5.2258348337902397E-2</v>
      </c>
      <c r="P329" s="14">
        <v>4.18828438379562E-2</v>
      </c>
      <c r="Q329" s="14">
        <v>6.6661225222587106E-2</v>
      </c>
      <c r="R329" s="14">
        <v>5.6901749387280202E-2</v>
      </c>
      <c r="S329" s="14"/>
      <c r="T329" s="14">
        <v>6.1184458630469597E-2</v>
      </c>
      <c r="U329" s="14">
        <v>4.4852216072453002E-2</v>
      </c>
      <c r="V329" s="14"/>
      <c r="W329" s="14">
        <v>4.7784629679571797E-2</v>
      </c>
      <c r="X329" s="14">
        <v>5.1934823928953003E-2</v>
      </c>
      <c r="Y329" s="14"/>
      <c r="Z329" s="14">
        <v>5.9069498530817999E-2</v>
      </c>
      <c r="AA329" s="14">
        <v>4.6080801110089699E-2</v>
      </c>
    </row>
    <row r="330" spans="2:27" x14ac:dyDescent="0.3">
      <c r="B330" t="s">
        <v>150</v>
      </c>
      <c r="C330" s="14">
        <v>4.75486271018596E-2</v>
      </c>
      <c r="D330" s="14">
        <v>5.2225507819628599E-2</v>
      </c>
      <c r="E330" s="14">
        <v>4.31670837216485E-2</v>
      </c>
      <c r="F330" s="14"/>
      <c r="G330" s="14">
        <v>4.5028199954756001E-2</v>
      </c>
      <c r="H330" s="14">
        <v>4.2851622996653203E-2</v>
      </c>
      <c r="I330" s="14">
        <v>5.1880033476773099E-2</v>
      </c>
      <c r="J330" s="14">
        <v>3.69092160054015E-2</v>
      </c>
      <c r="K330" s="14">
        <v>5.2453506808441602E-2</v>
      </c>
      <c r="L330" s="14">
        <v>5.48502064191317E-2</v>
      </c>
      <c r="M330" s="14"/>
      <c r="N330" s="14">
        <v>4.9345988928430999E-2</v>
      </c>
      <c r="O330" s="14">
        <v>6.4684869757678801E-2</v>
      </c>
      <c r="P330" s="14">
        <v>5.3812189314244099E-2</v>
      </c>
      <c r="Q330" s="14">
        <v>5.9026445085521899E-2</v>
      </c>
      <c r="R330" s="14">
        <v>6.0893413706158701E-2</v>
      </c>
      <c r="S330" s="14"/>
      <c r="T330" s="14">
        <v>5.0079293725838199E-2</v>
      </c>
      <c r="U330" s="14">
        <v>4.5956592366465099E-2</v>
      </c>
      <c r="V330" s="14"/>
      <c r="W330" s="14">
        <v>4.2384379588016399E-2</v>
      </c>
      <c r="X330" s="14">
        <v>4.8735740401561499E-2</v>
      </c>
      <c r="Y330" s="14"/>
      <c r="Z330" s="14">
        <v>4.8906609378261502E-2</v>
      </c>
      <c r="AA330" s="14">
        <v>4.6676826124486898E-2</v>
      </c>
    </row>
    <row r="331" spans="2:27" x14ac:dyDescent="0.3">
      <c r="B331" t="s">
        <v>154</v>
      </c>
      <c r="C331" s="14">
        <v>2.6517506067870601E-2</v>
      </c>
      <c r="D331" s="14">
        <v>3.1201515228609599E-2</v>
      </c>
      <c r="E331" s="14">
        <v>2.2048015205652801E-2</v>
      </c>
      <c r="F331" s="14"/>
      <c r="G331" s="14">
        <v>2.00346168115892E-2</v>
      </c>
      <c r="H331" s="14">
        <v>2.3238822063798001E-2</v>
      </c>
      <c r="I331" s="14">
        <v>4.6362271482393497E-2</v>
      </c>
      <c r="J331" s="14">
        <v>2.2988913691706601E-2</v>
      </c>
      <c r="K331" s="14">
        <v>1.7703393333788401E-2</v>
      </c>
      <c r="L331" s="14">
        <v>2.61447245587044E-2</v>
      </c>
      <c r="M331" s="14"/>
      <c r="N331" s="14">
        <v>3.71647154788525E-2</v>
      </c>
      <c r="O331" s="14">
        <v>3.4736046001056599E-2</v>
      </c>
      <c r="P331" s="14">
        <v>1.4265335675960999E-2</v>
      </c>
      <c r="Q331" s="14">
        <v>3.7117247087192197E-2</v>
      </c>
      <c r="R331" s="14">
        <v>2.8153767956462301E-2</v>
      </c>
      <c r="S331" s="14"/>
      <c r="T331" s="14">
        <v>3.2372393378858499E-2</v>
      </c>
      <c r="U331" s="14">
        <v>2.2834214131037402E-2</v>
      </c>
      <c r="V331" s="14"/>
      <c r="W331" s="14">
        <v>1.25805225631758E-2</v>
      </c>
      <c r="X331" s="14">
        <v>2.9721221310371901E-2</v>
      </c>
      <c r="Y331" s="14"/>
      <c r="Z331" s="14">
        <v>3.8785258885819698E-2</v>
      </c>
      <c r="AA331" s="14">
        <v>1.8641822354830799E-2</v>
      </c>
    </row>
    <row r="332" spans="2:27" x14ac:dyDescent="0.3">
      <c r="B332" t="s">
        <v>153</v>
      </c>
      <c r="C332" s="14">
        <v>2.1263635149845701E-2</v>
      </c>
      <c r="D332" s="14">
        <v>2.52438101564385E-2</v>
      </c>
      <c r="E332" s="14">
        <v>1.7460856340422101E-2</v>
      </c>
      <c r="F332" s="14"/>
      <c r="G332" s="14">
        <v>3.4991005519686799E-2</v>
      </c>
      <c r="H332" s="14">
        <v>1.8523535533841201E-2</v>
      </c>
      <c r="I332" s="14">
        <v>3.1131447724467201E-2</v>
      </c>
      <c r="J332" s="14">
        <v>4.5272669442364003E-3</v>
      </c>
      <c r="K332" s="14">
        <v>1.5673392913118402E-2</v>
      </c>
      <c r="L332" s="14">
        <v>2.3657657638653799E-2</v>
      </c>
      <c r="M332" s="14"/>
      <c r="N332" s="14">
        <v>1.324045116289E-2</v>
      </c>
      <c r="O332" s="14">
        <v>2.2825809880050799E-2</v>
      </c>
      <c r="P332" s="14">
        <v>2.8429250710825801E-2</v>
      </c>
      <c r="Q332" s="14">
        <v>2.8086340263828499E-2</v>
      </c>
      <c r="R332" s="14">
        <v>1.80113485255688E-2</v>
      </c>
      <c r="S332" s="14"/>
      <c r="T332" s="14">
        <v>2.5619406505292899E-2</v>
      </c>
      <c r="U332" s="14">
        <v>1.8523432536193499E-2</v>
      </c>
      <c r="V332" s="14"/>
      <c r="W332" s="14">
        <v>1.6063366581143199E-2</v>
      </c>
      <c r="X332" s="14">
        <v>2.2459028663301499E-2</v>
      </c>
      <c r="Y332" s="14"/>
      <c r="Z332" s="14">
        <v>2.61448142253983E-2</v>
      </c>
      <c r="AA332" s="14">
        <v>1.8130003170440799E-2</v>
      </c>
    </row>
    <row r="333" spans="2:27" x14ac:dyDescent="0.3">
      <c r="B333" t="s">
        <v>155</v>
      </c>
      <c r="C333" s="14">
        <v>2.0616904859299501E-2</v>
      </c>
      <c r="D333" s="14">
        <v>1.46791610036062E-2</v>
      </c>
      <c r="E333" s="14">
        <v>2.6491557973949399E-2</v>
      </c>
      <c r="F333" s="14"/>
      <c r="G333" s="14">
        <v>3.40944499059107E-2</v>
      </c>
      <c r="H333" s="14">
        <v>2.9492090267884501E-2</v>
      </c>
      <c r="I333" s="14">
        <v>2.7554696717719301E-2</v>
      </c>
      <c r="J333" s="14">
        <v>1.88826917955187E-2</v>
      </c>
      <c r="K333" s="14">
        <v>0</v>
      </c>
      <c r="L333" s="14">
        <v>1.40494536343839E-2</v>
      </c>
      <c r="M333" s="14"/>
      <c r="N333" s="14">
        <v>3.1252277293366999E-2</v>
      </c>
      <c r="O333" s="14">
        <v>3.2227754842405698E-2</v>
      </c>
      <c r="P333" s="14">
        <v>1.02308025048357E-2</v>
      </c>
      <c r="Q333" s="14">
        <v>1.8632229900964699E-2</v>
      </c>
      <c r="R333" s="14">
        <v>2.5571334358409099E-2</v>
      </c>
      <c r="S333" s="14"/>
      <c r="T333" s="14">
        <v>2.2622374294851099E-2</v>
      </c>
      <c r="U333" s="14">
        <v>1.9355270090058101E-2</v>
      </c>
      <c r="V333" s="14"/>
      <c r="W333" s="14">
        <v>5.8254671426335898E-3</v>
      </c>
      <c r="X333" s="14">
        <v>2.4017034769436001E-2</v>
      </c>
      <c r="Y333" s="14"/>
      <c r="Z333" s="14">
        <v>3.12610123530088E-2</v>
      </c>
      <c r="AA333" s="14">
        <v>1.37835731748366E-2</v>
      </c>
    </row>
    <row r="334" spans="2:27" x14ac:dyDescent="0.3">
      <c r="B334" t="s">
        <v>157</v>
      </c>
      <c r="C334" s="14">
        <v>1.64330244486579E-2</v>
      </c>
      <c r="D334" s="14">
        <v>2.24373564035656E-2</v>
      </c>
      <c r="E334" s="14">
        <v>1.06360590804344E-2</v>
      </c>
      <c r="F334" s="14"/>
      <c r="G334" s="14">
        <v>3.5708086543155201E-2</v>
      </c>
      <c r="H334" s="14">
        <v>1.19830633859467E-2</v>
      </c>
      <c r="I334" s="14">
        <v>2.5476691763316101E-2</v>
      </c>
      <c r="J334" s="14">
        <v>9.1890121794202997E-3</v>
      </c>
      <c r="K334" s="14">
        <v>8.4909196899558108E-3</v>
      </c>
      <c r="L334" s="14">
        <v>1.1084744790632799E-2</v>
      </c>
      <c r="M334" s="14"/>
      <c r="N334" s="14">
        <v>2.28009321245396E-2</v>
      </c>
      <c r="O334" s="14">
        <v>2.5262471308094201E-2</v>
      </c>
      <c r="P334" s="14">
        <v>1.24423489916039E-2</v>
      </c>
      <c r="Q334" s="14">
        <v>9.9574277532176007E-3</v>
      </c>
      <c r="R334" s="14">
        <v>2.3598960169704301E-2</v>
      </c>
      <c r="S334" s="14"/>
      <c r="T334" s="14">
        <v>2.1890560613553201E-2</v>
      </c>
      <c r="U334" s="14">
        <v>1.2999704918594699E-2</v>
      </c>
      <c r="V334" s="14"/>
      <c r="W334" s="14">
        <v>6.8674081449230798E-3</v>
      </c>
      <c r="X334" s="14">
        <v>1.8631886974818698E-2</v>
      </c>
      <c r="Y334" s="14"/>
      <c r="Z334" s="14">
        <v>1.4707402244664901E-2</v>
      </c>
      <c r="AA334" s="14">
        <v>1.7540843858498301E-2</v>
      </c>
    </row>
    <row r="335" spans="2:27" x14ac:dyDescent="0.3">
      <c r="B335" t="s">
        <v>160</v>
      </c>
      <c r="C335" s="14">
        <v>1.6425324787157299E-2</v>
      </c>
      <c r="D335" s="14">
        <v>1.8484788214752801E-2</v>
      </c>
      <c r="E335" s="14">
        <v>1.4478534834723399E-2</v>
      </c>
      <c r="F335" s="14"/>
      <c r="G335" s="14">
        <v>2.78886251882727E-2</v>
      </c>
      <c r="H335" s="14">
        <v>3.3960385981895297E-2</v>
      </c>
      <c r="I335" s="14">
        <v>2.31328410671678E-2</v>
      </c>
      <c r="J335" s="14">
        <v>1.20331087861184E-2</v>
      </c>
      <c r="K335" s="14">
        <v>2.4962657615004102E-3</v>
      </c>
      <c r="L335" s="14">
        <v>2.0179404591612899E-3</v>
      </c>
      <c r="M335" s="14"/>
      <c r="N335" s="14">
        <v>2.9059867069957099E-2</v>
      </c>
      <c r="O335" s="14">
        <v>1.09821715432729E-2</v>
      </c>
      <c r="P335" s="14">
        <v>1.9416911299778E-2</v>
      </c>
      <c r="Q335" s="14">
        <v>2.0056344733306801E-2</v>
      </c>
      <c r="R335" s="14">
        <v>0</v>
      </c>
      <c r="S335" s="14"/>
      <c r="T335" s="14">
        <v>1.9599971071478001E-2</v>
      </c>
      <c r="U335" s="14">
        <v>1.4428164391022701E-2</v>
      </c>
      <c r="V335" s="14"/>
      <c r="W335" s="14">
        <v>6.3772239079291004E-3</v>
      </c>
      <c r="X335" s="14">
        <v>1.8735096764294999E-2</v>
      </c>
      <c r="Y335" s="14"/>
      <c r="Z335" s="14">
        <v>2.6259181190023399E-2</v>
      </c>
      <c r="AA335" s="14">
        <v>1.01121601955861E-2</v>
      </c>
    </row>
    <row r="336" spans="2:27" x14ac:dyDescent="0.3">
      <c r="B336" t="s">
        <v>161</v>
      </c>
      <c r="C336" s="14">
        <v>1.6373902431514001E-2</v>
      </c>
      <c r="D336" s="14">
        <v>2.1593094749069099E-2</v>
      </c>
      <c r="E336" s="14">
        <v>1.1343008336408601E-2</v>
      </c>
      <c r="F336" s="14"/>
      <c r="G336" s="14">
        <v>4.0149740505040103E-2</v>
      </c>
      <c r="H336" s="14">
        <v>4.1040845002259199E-2</v>
      </c>
      <c r="I336" s="14">
        <v>1.6172928952514501E-2</v>
      </c>
      <c r="J336" s="14">
        <v>6.1055039678183601E-3</v>
      </c>
      <c r="K336" s="14">
        <v>0</v>
      </c>
      <c r="L336" s="14">
        <v>0</v>
      </c>
      <c r="M336" s="14"/>
      <c r="N336" s="14">
        <v>2.8176291855881799E-2</v>
      </c>
      <c r="O336" s="14">
        <v>1.76163758160701E-2</v>
      </c>
      <c r="P336" s="14">
        <v>9.3852583776717208E-3</v>
      </c>
      <c r="Q336" s="14">
        <v>0</v>
      </c>
      <c r="R336" s="14">
        <v>2.37164678396511E-2</v>
      </c>
      <c r="S336" s="14"/>
      <c r="T336" s="14">
        <v>1.62611027750472E-2</v>
      </c>
      <c r="U336" s="14">
        <v>1.64448643549591E-2</v>
      </c>
      <c r="V336" s="14"/>
      <c r="W336" s="14">
        <v>2.6216363612086599E-3</v>
      </c>
      <c r="X336" s="14">
        <v>1.9535156401107201E-2</v>
      </c>
      <c r="Y336" s="14"/>
      <c r="Z336" s="14">
        <v>3.0671060203659301E-2</v>
      </c>
      <c r="AA336" s="14">
        <v>7.19537607222045E-3</v>
      </c>
    </row>
    <row r="337" spans="2:27" x14ac:dyDescent="0.3">
      <c r="B337" t="s">
        <v>158</v>
      </c>
      <c r="C337" s="14">
        <v>1.2907961448455799E-2</v>
      </c>
      <c r="D337" s="14">
        <v>1.2395953490217999E-2</v>
      </c>
      <c r="E337" s="14">
        <v>1.22233469944422E-2</v>
      </c>
      <c r="F337" s="14"/>
      <c r="G337" s="14">
        <v>3.8646225111680803E-2</v>
      </c>
      <c r="H337" s="14">
        <v>2.1940081569975001E-2</v>
      </c>
      <c r="I337" s="14">
        <v>1.10268995167288E-2</v>
      </c>
      <c r="J337" s="14">
        <v>4.5272669442364003E-3</v>
      </c>
      <c r="K337" s="14">
        <v>2.95959310752419E-3</v>
      </c>
      <c r="L337" s="14">
        <v>3.45231811508617E-3</v>
      </c>
      <c r="M337" s="14"/>
      <c r="N337" s="14">
        <v>1.8530449012492501E-2</v>
      </c>
      <c r="O337" s="14">
        <v>7.6419342289113304E-3</v>
      </c>
      <c r="P337" s="14">
        <v>2.5098806065618501E-2</v>
      </c>
      <c r="Q337" s="14">
        <v>0</v>
      </c>
      <c r="R337" s="14">
        <v>7.2698722078440503E-3</v>
      </c>
      <c r="S337" s="14"/>
      <c r="T337" s="14">
        <v>1.83665228890104E-2</v>
      </c>
      <c r="U337" s="14">
        <v>9.4739969205696693E-3</v>
      </c>
      <c r="V337" s="14"/>
      <c r="W337" s="14">
        <v>7.9861068654914005E-3</v>
      </c>
      <c r="X337" s="14">
        <v>1.40393555226116E-2</v>
      </c>
      <c r="Y337" s="14"/>
      <c r="Z337" s="14">
        <v>1.66071490570882E-2</v>
      </c>
      <c r="AA337" s="14">
        <v>1.05331474109445E-2</v>
      </c>
    </row>
    <row r="338" spans="2:27" x14ac:dyDescent="0.3">
      <c r="B338" t="s">
        <v>156</v>
      </c>
      <c r="C338" s="14">
        <v>9.4630495201159896E-3</v>
      </c>
      <c r="D338" s="14">
        <v>4.4143890148843797E-3</v>
      </c>
      <c r="E338" s="14">
        <v>1.44270011688591E-2</v>
      </c>
      <c r="F338" s="14"/>
      <c r="G338" s="14">
        <v>2.6371958509380001E-2</v>
      </c>
      <c r="H338" s="14">
        <v>1.6767191097450299E-2</v>
      </c>
      <c r="I338" s="14">
        <v>9.0192764793083895E-3</v>
      </c>
      <c r="J338" s="14">
        <v>2.7736277399823699E-3</v>
      </c>
      <c r="K338" s="14">
        <v>6.5855177216392596E-3</v>
      </c>
      <c r="L338" s="14">
        <v>0</v>
      </c>
      <c r="M338" s="14"/>
      <c r="N338" s="14">
        <v>1.0782841826558901E-2</v>
      </c>
      <c r="O338" s="14">
        <v>1.0763194231574401E-2</v>
      </c>
      <c r="P338" s="14">
        <v>8.1423812399563401E-3</v>
      </c>
      <c r="Q338" s="14">
        <v>2.6328310602646499E-2</v>
      </c>
      <c r="R338" s="14">
        <v>0</v>
      </c>
      <c r="S338" s="14"/>
      <c r="T338" s="14">
        <v>1.2740618130268E-2</v>
      </c>
      <c r="U338" s="14">
        <v>7.4011409994285803E-3</v>
      </c>
      <c r="V338" s="14"/>
      <c r="W338" s="14">
        <v>0</v>
      </c>
      <c r="X338" s="14">
        <v>1.16383348663265E-2</v>
      </c>
      <c r="Y338" s="14"/>
      <c r="Z338" s="14">
        <v>1.62804486670175E-2</v>
      </c>
      <c r="AA338" s="14">
        <v>5.0863979667862E-3</v>
      </c>
    </row>
    <row r="339" spans="2:27" x14ac:dyDescent="0.3">
      <c r="B339" t="s">
        <v>164</v>
      </c>
      <c r="C339" s="14">
        <v>9.4389259716469893E-3</v>
      </c>
      <c r="D339" s="14">
        <v>1.2629219687712301E-2</v>
      </c>
      <c r="E339" s="14">
        <v>6.3615374481355803E-3</v>
      </c>
      <c r="F339" s="14"/>
      <c r="G339" s="14">
        <v>2.40279258893791E-2</v>
      </c>
      <c r="H339" s="14">
        <v>2.61689714513757E-2</v>
      </c>
      <c r="I339" s="14">
        <v>4.0086800726385503E-3</v>
      </c>
      <c r="J339" s="14">
        <v>5.6055936559340899E-3</v>
      </c>
      <c r="K339" s="14">
        <v>0</v>
      </c>
      <c r="L339" s="14">
        <v>0</v>
      </c>
      <c r="M339" s="14"/>
      <c r="N339" s="14">
        <v>1.6886365149091399E-2</v>
      </c>
      <c r="O339" s="14">
        <v>0</v>
      </c>
      <c r="P339" s="14">
        <v>7.5894654515117404E-3</v>
      </c>
      <c r="Q339" s="14">
        <v>1.4895256076980201E-2</v>
      </c>
      <c r="R339" s="14">
        <v>2.27303260013271E-2</v>
      </c>
      <c r="S339" s="14"/>
      <c r="T339" s="14">
        <v>1.0418051495848899E-2</v>
      </c>
      <c r="U339" s="14">
        <v>8.8229610594492292E-3</v>
      </c>
      <c r="V339" s="14"/>
      <c r="W339" s="14">
        <v>0</v>
      </c>
      <c r="X339" s="14">
        <v>1.1608666001691499E-2</v>
      </c>
      <c r="Y339" s="14"/>
      <c r="Z339" s="14">
        <v>8.6522722170005693E-3</v>
      </c>
      <c r="AA339" s="14">
        <v>9.9439439855578803E-3</v>
      </c>
    </row>
    <row r="340" spans="2:27" x14ac:dyDescent="0.3">
      <c r="B340" t="s">
        <v>159</v>
      </c>
      <c r="C340" s="14">
        <v>9.0061102603179993E-3</v>
      </c>
      <c r="D340" s="14">
        <v>9.5302056658043595E-3</v>
      </c>
      <c r="E340" s="14">
        <v>8.52927357600302E-3</v>
      </c>
      <c r="F340" s="14"/>
      <c r="G340" s="14">
        <v>2.6247155780497598E-2</v>
      </c>
      <c r="H340" s="14">
        <v>1.06195000422075E-2</v>
      </c>
      <c r="I340" s="14">
        <v>1.0765209669816899E-2</v>
      </c>
      <c r="J340" s="14">
        <v>5.2942789771441602E-3</v>
      </c>
      <c r="K340" s="14">
        <v>3.2365236652253E-3</v>
      </c>
      <c r="L340" s="14">
        <v>1.68280526112133E-3</v>
      </c>
      <c r="M340" s="14"/>
      <c r="N340" s="14">
        <v>1.5012658965019099E-2</v>
      </c>
      <c r="O340" s="14">
        <v>0</v>
      </c>
      <c r="P340" s="14">
        <v>1.8456492859456601E-2</v>
      </c>
      <c r="Q340" s="14">
        <v>0</v>
      </c>
      <c r="R340" s="14">
        <v>1.37738178911701E-2</v>
      </c>
      <c r="S340" s="14"/>
      <c r="T340" s="14">
        <v>6.8590785559636E-3</v>
      </c>
      <c r="U340" s="14">
        <v>1.03568014256172E-2</v>
      </c>
      <c r="V340" s="14"/>
      <c r="W340" s="14">
        <v>1.8875340774661901E-3</v>
      </c>
      <c r="X340" s="14">
        <v>1.06424680140763E-2</v>
      </c>
      <c r="Y340" s="14"/>
      <c r="Z340" s="14">
        <v>1.07008007529329E-2</v>
      </c>
      <c r="AA340" s="14">
        <v>7.9181484706247595E-3</v>
      </c>
    </row>
    <row r="341" spans="2:27" x14ac:dyDescent="0.3">
      <c r="B341" t="s">
        <v>163</v>
      </c>
      <c r="C341" s="14">
        <v>8.3573051309323593E-3</v>
      </c>
      <c r="D341" s="14">
        <v>1.0893612413380899E-2</v>
      </c>
      <c r="E341" s="14">
        <v>5.91404430218858E-3</v>
      </c>
      <c r="F341" s="14"/>
      <c r="G341" s="14">
        <v>1.5132144062773399E-2</v>
      </c>
      <c r="H341" s="14">
        <v>1.48312061919095E-2</v>
      </c>
      <c r="I341" s="14">
        <v>1.4535166218159999E-2</v>
      </c>
      <c r="J341" s="14">
        <v>7.3507296340059496E-3</v>
      </c>
      <c r="K341" s="14">
        <v>0</v>
      </c>
      <c r="L341" s="14">
        <v>0</v>
      </c>
      <c r="M341" s="14"/>
      <c r="N341" s="14">
        <v>1.08405858558797E-2</v>
      </c>
      <c r="O341" s="14">
        <v>3.8116200941722602E-3</v>
      </c>
      <c r="P341" s="14">
        <v>9.4062501399814601E-3</v>
      </c>
      <c r="Q341" s="14">
        <v>5.6876250759136902E-3</v>
      </c>
      <c r="R341" s="14">
        <v>2.48988718903531E-2</v>
      </c>
      <c r="S341" s="14"/>
      <c r="T341" s="14">
        <v>1.5132770825034E-2</v>
      </c>
      <c r="U341" s="14">
        <v>4.0948801116600904E-3</v>
      </c>
      <c r="V341" s="14"/>
      <c r="W341" s="14">
        <v>2.9142145087186801E-3</v>
      </c>
      <c r="X341" s="14">
        <v>9.6085165129956105E-3</v>
      </c>
      <c r="Y341" s="14"/>
      <c r="Z341" s="14">
        <v>4.3230820992916702E-3</v>
      </c>
      <c r="AA341" s="14">
        <v>1.0947206076652101E-2</v>
      </c>
    </row>
    <row r="342" spans="2:27" x14ac:dyDescent="0.3">
      <c r="B342" t="s">
        <v>162</v>
      </c>
      <c r="C342" s="14">
        <v>6.4353518678274199E-3</v>
      </c>
      <c r="D342" s="14">
        <v>7.5366657313555704E-3</v>
      </c>
      <c r="E342" s="14">
        <v>5.3852481111224398E-3</v>
      </c>
      <c r="F342" s="14"/>
      <c r="G342" s="14">
        <v>9.0738824744525694E-3</v>
      </c>
      <c r="H342" s="14">
        <v>1.3687375009482401E-2</v>
      </c>
      <c r="I342" s="14">
        <v>1.6682251794865401E-2</v>
      </c>
      <c r="J342" s="14">
        <v>0</v>
      </c>
      <c r="K342" s="14">
        <v>0</v>
      </c>
      <c r="L342" s="14">
        <v>0</v>
      </c>
      <c r="M342" s="14"/>
      <c r="N342" s="14">
        <v>9.8696442444228105E-3</v>
      </c>
      <c r="O342" s="14">
        <v>1.2554415979685899E-2</v>
      </c>
      <c r="P342" s="14">
        <v>0</v>
      </c>
      <c r="Q342" s="14">
        <v>0</v>
      </c>
      <c r="R342" s="14">
        <v>1.37738178911701E-2</v>
      </c>
      <c r="S342" s="14"/>
      <c r="T342" s="14">
        <v>1.06652739375166E-2</v>
      </c>
      <c r="U342" s="14">
        <v>3.7743206600226501E-3</v>
      </c>
      <c r="V342" s="14"/>
      <c r="W342" s="14">
        <v>0</v>
      </c>
      <c r="X342" s="14">
        <v>7.9146558264546907E-3</v>
      </c>
      <c r="Y342" s="14"/>
      <c r="Z342" s="14">
        <v>5.3460512931338897E-3</v>
      </c>
      <c r="AA342" s="14">
        <v>7.1346638707695201E-3</v>
      </c>
    </row>
    <row r="343" spans="2:27" x14ac:dyDescent="0.3">
      <c r="B343" t="s">
        <v>141</v>
      </c>
      <c r="C343" s="14">
        <v>7.1726493335012104E-2</v>
      </c>
      <c r="D343" s="14">
        <v>6.6249945400567598E-2</v>
      </c>
      <c r="E343" s="14">
        <v>7.7347838869268604E-2</v>
      </c>
      <c r="F343" s="14"/>
      <c r="G343" s="14">
        <v>3.6278316451201997E-2</v>
      </c>
      <c r="H343" s="14">
        <v>7.1870143126599395E-2</v>
      </c>
      <c r="I343" s="14">
        <v>6.2997005837622702E-2</v>
      </c>
      <c r="J343" s="14">
        <v>7.2779180386150999E-2</v>
      </c>
      <c r="K343" s="14">
        <v>0.11331112688884799</v>
      </c>
      <c r="L343" s="14">
        <v>7.3517270496063394E-2</v>
      </c>
      <c r="M343" s="14"/>
      <c r="N343" s="14">
        <v>4.4124737954902703E-2</v>
      </c>
      <c r="O343" s="14">
        <v>8.0987841576960595E-2</v>
      </c>
      <c r="P343" s="14">
        <v>9.9378223308211999E-2</v>
      </c>
      <c r="Q343" s="14">
        <v>3.90026065365855E-2</v>
      </c>
      <c r="R343" s="14">
        <v>5.6467646497395302E-2</v>
      </c>
      <c r="S343" s="14"/>
      <c r="T343" s="14">
        <v>5.80822188790132E-2</v>
      </c>
      <c r="U343" s="14">
        <v>8.0310065215790205E-2</v>
      </c>
      <c r="V343" s="14"/>
      <c r="W343" s="14">
        <v>7.7028077108615603E-2</v>
      </c>
      <c r="X343" s="14">
        <v>7.0507810343877805E-2</v>
      </c>
      <c r="Y343" s="14"/>
      <c r="Z343" s="14">
        <v>4.3755923959011199E-2</v>
      </c>
      <c r="AA343" s="14">
        <v>8.9683111873715804E-2</v>
      </c>
    </row>
    <row r="344" spans="2:27" x14ac:dyDescent="0.3">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row>
    <row r="345" spans="2:27" x14ac:dyDescent="0.3">
      <c r="B345" s="6" t="s">
        <v>177</v>
      </c>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row>
    <row r="346" spans="2:27" x14ac:dyDescent="0.3">
      <c r="B346" s="24" t="s">
        <v>59</v>
      </c>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row>
    <row r="347" spans="2:27" x14ac:dyDescent="0.3">
      <c r="B347" t="s">
        <v>47</v>
      </c>
      <c r="C347" s="14">
        <v>0.145225926761921</v>
      </c>
      <c r="D347" s="14">
        <v>0.17672813560283901</v>
      </c>
      <c r="E347" s="14">
        <v>0.11503892391927301</v>
      </c>
      <c r="F347" s="14"/>
      <c r="G347" s="14">
        <v>0.16931721996944099</v>
      </c>
      <c r="H347" s="14">
        <v>0.21956181467536801</v>
      </c>
      <c r="I347" s="14">
        <v>0.18915350593241301</v>
      </c>
      <c r="J347" s="14">
        <v>0.143311439837046</v>
      </c>
      <c r="K347" s="14">
        <v>0.105964012925234</v>
      </c>
      <c r="L347" s="14">
        <v>6.10515582660284E-2</v>
      </c>
      <c r="M347" s="14"/>
      <c r="N347" s="14">
        <v>0.17207339413411599</v>
      </c>
      <c r="O347" s="14">
        <v>0.17361946693240601</v>
      </c>
      <c r="P347" s="14">
        <v>0.22978910016568299</v>
      </c>
      <c r="Q347" s="14">
        <v>0.105648327016359</v>
      </c>
      <c r="R347" s="14">
        <v>5.25795711738586E-2</v>
      </c>
      <c r="S347" s="14"/>
      <c r="T347" s="14">
        <v>0.191429289829394</v>
      </c>
      <c r="U347" s="14">
        <v>0.11615953050154799</v>
      </c>
      <c r="V347" s="14"/>
      <c r="W347" s="14">
        <v>7.2545616087090301E-2</v>
      </c>
      <c r="X347" s="14">
        <v>0.16193305847806599</v>
      </c>
      <c r="Y347" s="14"/>
      <c r="Z347" s="14">
        <v>0.16599502876709801</v>
      </c>
      <c r="AA347" s="14">
        <v>0.13189252488922301</v>
      </c>
    </row>
    <row r="348" spans="2:27" x14ac:dyDescent="0.3">
      <c r="B348" t="s">
        <v>48</v>
      </c>
      <c r="C348" s="14">
        <v>0.27165957827057102</v>
      </c>
      <c r="D348" s="14">
        <v>0.28579068135774499</v>
      </c>
      <c r="E348" s="14">
        <v>0.25767968100830702</v>
      </c>
      <c r="F348" s="14"/>
      <c r="G348" s="14">
        <v>0.26984958924504698</v>
      </c>
      <c r="H348" s="14">
        <v>0.27987054605997003</v>
      </c>
      <c r="I348" s="14">
        <v>0.31747067637698301</v>
      </c>
      <c r="J348" s="14">
        <v>0.25425403799780799</v>
      </c>
      <c r="K348" s="14">
        <v>0.29670592278200197</v>
      </c>
      <c r="L348" s="14">
        <v>0.22629001496263501</v>
      </c>
      <c r="M348" s="14"/>
      <c r="N348" s="14">
        <v>0.27476897909193498</v>
      </c>
      <c r="O348" s="14">
        <v>0.292310165056344</v>
      </c>
      <c r="P348" s="14">
        <v>0.41088482803088699</v>
      </c>
      <c r="Q348" s="14">
        <v>0.243321239185633</v>
      </c>
      <c r="R348" s="14">
        <v>0.17443630004914201</v>
      </c>
      <c r="S348" s="14"/>
      <c r="T348" s="14">
        <v>0.30943491939327999</v>
      </c>
      <c r="U348" s="14">
        <v>0.247895225179219</v>
      </c>
      <c r="V348" s="14"/>
      <c r="W348" s="14">
        <v>0.27486858146818599</v>
      </c>
      <c r="X348" s="14">
        <v>0.27092191990612102</v>
      </c>
      <c r="Y348" s="14"/>
      <c r="Z348" s="14">
        <v>0.24456446606188301</v>
      </c>
      <c r="AA348" s="14">
        <v>0.28905416855060501</v>
      </c>
    </row>
    <row r="349" spans="2:27" x14ac:dyDescent="0.3">
      <c r="B349" t="s">
        <v>49</v>
      </c>
      <c r="C349" s="14">
        <v>0.24365178727263501</v>
      </c>
      <c r="D349" s="14">
        <v>0.24185294158832199</v>
      </c>
      <c r="E349" s="14">
        <v>0.246345761111917</v>
      </c>
      <c r="F349" s="14"/>
      <c r="G349" s="14">
        <v>0.266632493758307</v>
      </c>
      <c r="H349" s="14">
        <v>0.248369703277487</v>
      </c>
      <c r="I349" s="14">
        <v>0.16615736606290901</v>
      </c>
      <c r="J349" s="14">
        <v>0.22981619076863899</v>
      </c>
      <c r="K349" s="14">
        <v>0.23240010204092301</v>
      </c>
      <c r="L349" s="14">
        <v>0.30623319174559499</v>
      </c>
      <c r="M349" s="14"/>
      <c r="N349" s="14">
        <v>0.22154434288416</v>
      </c>
      <c r="O349" s="14">
        <v>0.26500748031865401</v>
      </c>
      <c r="P349" s="14">
        <v>0.21305214371686301</v>
      </c>
      <c r="Q349" s="14">
        <v>0.192258422427764</v>
      </c>
      <c r="R349" s="14">
        <v>0.243181697627565</v>
      </c>
      <c r="S349" s="14"/>
      <c r="T349" s="14">
        <v>0.21774301221228801</v>
      </c>
      <c r="U349" s="14">
        <v>0.259950919468383</v>
      </c>
      <c r="V349" s="14"/>
      <c r="W349" s="14">
        <v>0.27373526235986301</v>
      </c>
      <c r="X349" s="14">
        <v>0.23673645386122</v>
      </c>
      <c r="Y349" s="14"/>
      <c r="Z349" s="14">
        <v>0.22727878816095401</v>
      </c>
      <c r="AA349" s="14">
        <v>0.25416296762905799</v>
      </c>
    </row>
    <row r="350" spans="2:27" x14ac:dyDescent="0.3">
      <c r="B350" t="s">
        <v>50</v>
      </c>
      <c r="C350" s="14">
        <v>0.18403251215071101</v>
      </c>
      <c r="D350" s="14">
        <v>0.170865373822707</v>
      </c>
      <c r="E350" s="14">
        <v>0.196791357647146</v>
      </c>
      <c r="F350" s="14"/>
      <c r="G350" s="14">
        <v>0.152192505630767</v>
      </c>
      <c r="H350" s="14">
        <v>0.138724271556389</v>
      </c>
      <c r="I350" s="14">
        <v>0.158823269770416</v>
      </c>
      <c r="J350" s="14">
        <v>0.207589417547029</v>
      </c>
      <c r="K350" s="14">
        <v>0.16539970848315</v>
      </c>
      <c r="L350" s="14">
        <v>0.25588413748452399</v>
      </c>
      <c r="M350" s="14"/>
      <c r="N350" s="14">
        <v>0.177130415224549</v>
      </c>
      <c r="O350" s="14">
        <v>0.176243546195469</v>
      </c>
      <c r="P350" s="14">
        <v>9.3650801245454093E-2</v>
      </c>
      <c r="Q350" s="14">
        <v>0.31071064366630402</v>
      </c>
      <c r="R350" s="14">
        <v>0.26794315400652202</v>
      </c>
      <c r="S350" s="14"/>
      <c r="T350" s="14">
        <v>0.13873910549798499</v>
      </c>
      <c r="U350" s="14">
        <v>0.21252645757688499</v>
      </c>
      <c r="V350" s="14"/>
      <c r="W350" s="14">
        <v>0.223449817096294</v>
      </c>
      <c r="X350" s="14">
        <v>0.17497159730999601</v>
      </c>
      <c r="Y350" s="14"/>
      <c r="Z350" s="14">
        <v>0.20410986662914199</v>
      </c>
      <c r="AA350" s="14">
        <v>0.17114320014604201</v>
      </c>
    </row>
    <row r="351" spans="2:27" x14ac:dyDescent="0.3">
      <c r="B351" t="s">
        <v>51</v>
      </c>
      <c r="C351" s="14">
        <v>0.10544679863893799</v>
      </c>
      <c r="D351" s="14">
        <v>0.109262236658151</v>
      </c>
      <c r="E351" s="14">
        <v>0.10131987401102301</v>
      </c>
      <c r="F351" s="14"/>
      <c r="G351" s="14">
        <v>8.8273039642166498E-2</v>
      </c>
      <c r="H351" s="14">
        <v>7.0164748918393693E-2</v>
      </c>
      <c r="I351" s="14">
        <v>0.102368808740496</v>
      </c>
      <c r="J351" s="14">
        <v>9.4663764322915497E-2</v>
      </c>
      <c r="K351" s="14">
        <v>0.14218430516515601</v>
      </c>
      <c r="L351" s="14">
        <v>0.13211004441590599</v>
      </c>
      <c r="M351" s="14"/>
      <c r="N351" s="14">
        <v>0.125215783141508</v>
      </c>
      <c r="O351" s="14">
        <v>7.1596497240340298E-2</v>
      </c>
      <c r="P351" s="14">
        <v>3.8204778913026503E-2</v>
      </c>
      <c r="Q351" s="14">
        <v>0.12535378132927399</v>
      </c>
      <c r="R351" s="14">
        <v>0.21296681897897801</v>
      </c>
      <c r="S351" s="14"/>
      <c r="T351" s="14">
        <v>8.6802030337977606E-2</v>
      </c>
      <c r="U351" s="14">
        <v>0.117176166105698</v>
      </c>
      <c r="V351" s="14"/>
      <c r="W351" s="14">
        <v>0.10873752683676</v>
      </c>
      <c r="X351" s="14">
        <v>0.104690354026462</v>
      </c>
      <c r="Y351" s="14"/>
      <c r="Z351" s="14">
        <v>0.13314225051617301</v>
      </c>
      <c r="AA351" s="14">
        <v>8.7666800744321094E-2</v>
      </c>
    </row>
    <row r="352" spans="2:27" x14ac:dyDescent="0.3">
      <c r="B352" t="s">
        <v>102</v>
      </c>
      <c r="C352" s="14">
        <v>4.9983396905224797E-2</v>
      </c>
      <c r="D352" s="14">
        <v>1.55006309702365E-2</v>
      </c>
      <c r="E352" s="14">
        <v>8.28244023023334E-2</v>
      </c>
      <c r="F352" s="14"/>
      <c r="G352" s="14">
        <v>5.37351517542701E-2</v>
      </c>
      <c r="H352" s="14">
        <v>4.3308915512391299E-2</v>
      </c>
      <c r="I352" s="14">
        <v>6.6026373116783194E-2</v>
      </c>
      <c r="J352" s="14">
        <v>7.0365149526562407E-2</v>
      </c>
      <c r="K352" s="14">
        <v>5.7345948603535202E-2</v>
      </c>
      <c r="L352" s="14">
        <v>1.8431053125311E-2</v>
      </c>
      <c r="M352" s="14"/>
      <c r="N352" s="14">
        <v>2.9267085523732101E-2</v>
      </c>
      <c r="O352" s="14">
        <v>2.12228442567871E-2</v>
      </c>
      <c r="P352" s="14">
        <v>1.44183479280868E-2</v>
      </c>
      <c r="Q352" s="14">
        <v>2.2707586374666699E-2</v>
      </c>
      <c r="R352" s="14">
        <v>4.8892458163934199E-2</v>
      </c>
      <c r="S352" s="14"/>
      <c r="T352" s="14">
        <v>5.5851642729076501E-2</v>
      </c>
      <c r="U352" s="14">
        <v>4.62917011682661E-2</v>
      </c>
      <c r="V352" s="14"/>
      <c r="W352" s="14">
        <v>4.6663196151806301E-2</v>
      </c>
      <c r="X352" s="14">
        <v>5.0746616418135097E-2</v>
      </c>
      <c r="Y352" s="14"/>
      <c r="Z352" s="14">
        <v>2.4909599864751102E-2</v>
      </c>
      <c r="AA352" s="14">
        <v>6.6080338040751793E-2</v>
      </c>
    </row>
    <row r="353" spans="2:27" x14ac:dyDescent="0.3">
      <c r="B353" t="s">
        <v>53</v>
      </c>
      <c r="C353" s="14">
        <v>0.416885505032492</v>
      </c>
      <c r="D353" s="14">
        <v>0.462518816960584</v>
      </c>
      <c r="E353" s="14">
        <v>0.37271860492758002</v>
      </c>
      <c r="F353" s="14"/>
      <c r="G353" s="14">
        <v>0.43916680921448797</v>
      </c>
      <c r="H353" s="14">
        <v>0.49943236073533898</v>
      </c>
      <c r="I353" s="14">
        <v>0.50662418230939599</v>
      </c>
      <c r="J353" s="14">
        <v>0.39756547783485402</v>
      </c>
      <c r="K353" s="14">
        <v>0.40266993570723603</v>
      </c>
      <c r="L353" s="14">
        <v>0.28734157322866299</v>
      </c>
      <c r="M353" s="14"/>
      <c r="N353" s="14">
        <v>0.44684237322605103</v>
      </c>
      <c r="O353" s="14">
        <v>0.46592963198874998</v>
      </c>
      <c r="P353" s="14">
        <v>0.64067392819656899</v>
      </c>
      <c r="Q353" s="14">
        <v>0.34896956620199099</v>
      </c>
      <c r="R353" s="14">
        <v>0.22701587122300099</v>
      </c>
      <c r="S353" s="14"/>
      <c r="T353" s="14">
        <v>0.50086420922267305</v>
      </c>
      <c r="U353" s="14">
        <v>0.36405475568076701</v>
      </c>
      <c r="V353" s="14"/>
      <c r="W353" s="14">
        <v>0.34741419755527703</v>
      </c>
      <c r="X353" s="14">
        <v>0.43285497838418802</v>
      </c>
      <c r="Y353" s="14"/>
      <c r="Z353" s="14">
        <v>0.41055949482898002</v>
      </c>
      <c r="AA353" s="14">
        <v>0.42094669343982799</v>
      </c>
    </row>
    <row r="354" spans="2:27" x14ac:dyDescent="0.3">
      <c r="B354" t="s">
        <v>54</v>
      </c>
      <c r="C354" s="14">
        <v>0.289479310789649</v>
      </c>
      <c r="D354" s="14">
        <v>0.28012761048085799</v>
      </c>
      <c r="E354" s="14">
        <v>0.29811123165817</v>
      </c>
      <c r="F354" s="14"/>
      <c r="G354" s="14">
        <v>0.24046554527293401</v>
      </c>
      <c r="H354" s="14">
        <v>0.208889020474783</v>
      </c>
      <c r="I354" s="14">
        <v>0.26119207851091197</v>
      </c>
      <c r="J354" s="14">
        <v>0.30225318186994399</v>
      </c>
      <c r="K354" s="14">
        <v>0.30758401364830601</v>
      </c>
      <c r="L354" s="14">
        <v>0.387994181900431</v>
      </c>
      <c r="M354" s="14"/>
      <c r="N354" s="14">
        <v>0.30234619836605697</v>
      </c>
      <c r="O354" s="14">
        <v>0.24784004343580901</v>
      </c>
      <c r="P354" s="14">
        <v>0.13185558015848101</v>
      </c>
      <c r="Q354" s="14">
        <v>0.43606442499557801</v>
      </c>
      <c r="R354" s="14">
        <v>0.48090997298549998</v>
      </c>
      <c r="S354" s="14"/>
      <c r="T354" s="14">
        <v>0.225541135835962</v>
      </c>
      <c r="U354" s="14">
        <v>0.32970262368258402</v>
      </c>
      <c r="V354" s="14"/>
      <c r="W354" s="14">
        <v>0.33218734393305399</v>
      </c>
      <c r="X354" s="14">
        <v>0.27966195133645799</v>
      </c>
      <c r="Y354" s="14"/>
      <c r="Z354" s="14">
        <v>0.337252117145314</v>
      </c>
      <c r="AA354" s="14">
        <v>0.25881000089036299</v>
      </c>
    </row>
    <row r="355" spans="2:27" x14ac:dyDescent="0.3">
      <c r="B355" t="s">
        <v>55</v>
      </c>
      <c r="C355" s="14">
        <v>0.127406194242843</v>
      </c>
      <c r="D355" s="14">
        <v>0.18239120647972601</v>
      </c>
      <c r="E355" s="14">
        <v>7.4607373269409902E-2</v>
      </c>
      <c r="F355" s="14"/>
      <c r="G355" s="14">
        <v>0.19870126394155499</v>
      </c>
      <c r="H355" s="14">
        <v>0.290543340260556</v>
      </c>
      <c r="I355" s="14">
        <v>0.24543210379848401</v>
      </c>
      <c r="J355" s="14">
        <v>9.5312295964910004E-2</v>
      </c>
      <c r="K355" s="14">
        <v>9.5085922058929406E-2</v>
      </c>
      <c r="L355" s="14">
        <v>-0.10065260867176801</v>
      </c>
      <c r="M355" s="14"/>
      <c r="N355" s="14">
        <v>0.144496174859993</v>
      </c>
      <c r="O355" s="14">
        <v>0.218089588552941</v>
      </c>
      <c r="P355" s="14">
        <v>0.50881834803808901</v>
      </c>
      <c r="Q355" s="14">
        <v>-8.7094858793586999E-2</v>
      </c>
      <c r="R355" s="14">
        <v>-0.25389410176249899</v>
      </c>
      <c r="S355" s="14"/>
      <c r="T355" s="14">
        <v>0.27532307338671103</v>
      </c>
      <c r="U355" s="14">
        <v>3.4352131998183502E-2</v>
      </c>
      <c r="V355" s="14"/>
      <c r="W355" s="14">
        <v>1.5226853622223001E-2</v>
      </c>
      <c r="X355" s="14">
        <v>0.15319302704773</v>
      </c>
      <c r="Y355" s="14"/>
      <c r="Z355" s="14">
        <v>7.3307377683666006E-2</v>
      </c>
      <c r="AA355" s="14">
        <v>0.162136692549465</v>
      </c>
    </row>
    <row r="356" spans="2:27" x14ac:dyDescent="0.3">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row>
    <row r="357" spans="2:27" x14ac:dyDescent="0.3">
      <c r="B357" s="6" t="s">
        <v>178</v>
      </c>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row>
    <row r="358" spans="2:27" x14ac:dyDescent="0.3">
      <c r="B358" s="24" t="s">
        <v>59</v>
      </c>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row>
    <row r="359" spans="2:27" x14ac:dyDescent="0.3">
      <c r="B359" t="s">
        <v>47</v>
      </c>
      <c r="C359" s="14">
        <v>0.27504677212045497</v>
      </c>
      <c r="D359" s="14">
        <v>0.35320275235717602</v>
      </c>
      <c r="E359" s="14">
        <v>0.19982546555557101</v>
      </c>
      <c r="F359" s="14"/>
      <c r="G359" s="14">
        <v>0.27124883789924698</v>
      </c>
      <c r="H359" s="14">
        <v>0.30011529239687601</v>
      </c>
      <c r="I359" s="14">
        <v>0.31467047848638402</v>
      </c>
      <c r="J359" s="14">
        <v>0.27381098818366201</v>
      </c>
      <c r="K359" s="14">
        <v>0.25680995242793497</v>
      </c>
      <c r="L359" s="14">
        <v>0.23826728970187999</v>
      </c>
      <c r="M359" s="14"/>
      <c r="N359" s="14">
        <v>0.29261382654995699</v>
      </c>
      <c r="O359" s="14">
        <v>0.33979673790026999</v>
      </c>
      <c r="P359" s="14">
        <v>0.40555928253087198</v>
      </c>
      <c r="Q359" s="14">
        <v>0.24433999379774701</v>
      </c>
      <c r="R359" s="14">
        <v>0.14023105458479601</v>
      </c>
      <c r="S359" s="14"/>
      <c r="T359" s="14">
        <v>0.30214717577415701</v>
      </c>
      <c r="U359" s="14">
        <v>0.25799798997305601</v>
      </c>
      <c r="V359" s="14"/>
      <c r="W359" s="14">
        <v>0.23055294086044401</v>
      </c>
      <c r="X359" s="14">
        <v>0.285274635657566</v>
      </c>
      <c r="Y359" s="14"/>
      <c r="Z359" s="14">
        <v>0.307872802840087</v>
      </c>
      <c r="AA359" s="14">
        <v>0.25397303193846399</v>
      </c>
    </row>
    <row r="360" spans="2:27" x14ac:dyDescent="0.3">
      <c r="B360" t="s">
        <v>48</v>
      </c>
      <c r="C360" s="14">
        <v>0.41470580025989701</v>
      </c>
      <c r="D360" s="14">
        <v>0.40190419396321198</v>
      </c>
      <c r="E360" s="14">
        <v>0.42676215580625498</v>
      </c>
      <c r="F360" s="14"/>
      <c r="G360" s="14">
        <v>0.39646644623724397</v>
      </c>
      <c r="H360" s="14">
        <v>0.38058781683239401</v>
      </c>
      <c r="I360" s="14">
        <v>0.40435801474723798</v>
      </c>
      <c r="J360" s="14">
        <v>0.39275998851817601</v>
      </c>
      <c r="K360" s="14">
        <v>0.46848188277338698</v>
      </c>
      <c r="L360" s="14">
        <v>0.44464976125997602</v>
      </c>
      <c r="M360" s="14"/>
      <c r="N360" s="14">
        <v>0.43456478598820603</v>
      </c>
      <c r="O360" s="14">
        <v>0.44673199974458599</v>
      </c>
      <c r="P360" s="14">
        <v>0.41962279836397198</v>
      </c>
      <c r="Q360" s="14">
        <v>0.420074375944476</v>
      </c>
      <c r="R360" s="14">
        <v>0.35997114612029701</v>
      </c>
      <c r="S360" s="14"/>
      <c r="T360" s="14">
        <v>0.381277242996371</v>
      </c>
      <c r="U360" s="14">
        <v>0.43573560474437101</v>
      </c>
      <c r="V360" s="14"/>
      <c r="W360" s="14">
        <v>0.47752842153840902</v>
      </c>
      <c r="X360" s="14">
        <v>0.40026467034853103</v>
      </c>
      <c r="Y360" s="14"/>
      <c r="Z360" s="14">
        <v>0.41169326505943599</v>
      </c>
      <c r="AA360" s="14">
        <v>0.41663979540679202</v>
      </c>
    </row>
    <row r="361" spans="2:27" x14ac:dyDescent="0.3">
      <c r="B361" t="s">
        <v>49</v>
      </c>
      <c r="C361" s="14">
        <v>0.16272907088258901</v>
      </c>
      <c r="D361" s="14">
        <v>0.14082961016842499</v>
      </c>
      <c r="E361" s="14">
        <v>0.18392056665332199</v>
      </c>
      <c r="F361" s="14"/>
      <c r="G361" s="14">
        <v>0.182757963059549</v>
      </c>
      <c r="H361" s="14">
        <v>0.18068587190756999</v>
      </c>
      <c r="I361" s="14">
        <v>0.118801890922332</v>
      </c>
      <c r="J361" s="14">
        <v>0.15769403735355</v>
      </c>
      <c r="K361" s="14">
        <v>0.169126814483161</v>
      </c>
      <c r="L361" s="14">
        <v>0.170291893952565</v>
      </c>
      <c r="M361" s="14"/>
      <c r="N361" s="14">
        <v>0.14649111075875601</v>
      </c>
      <c r="O361" s="14">
        <v>0.13708493077154901</v>
      </c>
      <c r="P361" s="14">
        <v>0.10985900664603</v>
      </c>
      <c r="Q361" s="14">
        <v>0.166706050782537</v>
      </c>
      <c r="R361" s="14">
        <v>0.21541994476774301</v>
      </c>
      <c r="S361" s="14"/>
      <c r="T361" s="14">
        <v>0.16644760073003201</v>
      </c>
      <c r="U361" s="14">
        <v>0.16038975497837801</v>
      </c>
      <c r="V361" s="14"/>
      <c r="W361" s="14">
        <v>0.14644226127104701</v>
      </c>
      <c r="X361" s="14">
        <v>0.16647294416669201</v>
      </c>
      <c r="Y361" s="14"/>
      <c r="Z361" s="14">
        <v>0.157196553258247</v>
      </c>
      <c r="AA361" s="14">
        <v>0.16628085086974201</v>
      </c>
    </row>
    <row r="362" spans="2:27" x14ac:dyDescent="0.3">
      <c r="B362" t="s">
        <v>50</v>
      </c>
      <c r="C362" s="14">
        <v>5.6480389052516698E-2</v>
      </c>
      <c r="D362" s="14">
        <v>5.48789771661174E-2</v>
      </c>
      <c r="E362" s="14">
        <v>5.8260876452046403E-2</v>
      </c>
      <c r="F362" s="14"/>
      <c r="G362" s="14">
        <v>5.4485550209523399E-2</v>
      </c>
      <c r="H362" s="14">
        <v>4.6189170058525998E-2</v>
      </c>
      <c r="I362" s="14">
        <v>3.8475266621223199E-2</v>
      </c>
      <c r="J362" s="14">
        <v>6.3908228999294506E-2</v>
      </c>
      <c r="K362" s="14">
        <v>3.5951425217744797E-2</v>
      </c>
      <c r="L362" s="14">
        <v>8.8539996240425495E-2</v>
      </c>
      <c r="M362" s="14"/>
      <c r="N362" s="14">
        <v>5.28715775981368E-2</v>
      </c>
      <c r="O362" s="14">
        <v>4.0406035129814201E-2</v>
      </c>
      <c r="P362" s="14">
        <v>3.6065779573360997E-2</v>
      </c>
      <c r="Q362" s="14">
        <v>8.61049185177125E-2</v>
      </c>
      <c r="R362" s="14">
        <v>0.12774790680015599</v>
      </c>
      <c r="S362" s="14"/>
      <c r="T362" s="14">
        <v>4.66599347136172E-2</v>
      </c>
      <c r="U362" s="14">
        <v>6.2658407238216501E-2</v>
      </c>
      <c r="V362" s="14"/>
      <c r="W362" s="14">
        <v>5.5023619673585197E-2</v>
      </c>
      <c r="X362" s="14">
        <v>5.6815258808409E-2</v>
      </c>
      <c r="Y362" s="14"/>
      <c r="Z362" s="14">
        <v>5.5284753849307901E-2</v>
      </c>
      <c r="AA362" s="14">
        <v>5.7247966035554002E-2</v>
      </c>
    </row>
    <row r="363" spans="2:27" x14ac:dyDescent="0.3">
      <c r="B363" t="s">
        <v>51</v>
      </c>
      <c r="C363" s="14">
        <v>3.5666628627564201E-2</v>
      </c>
      <c r="D363" s="14">
        <v>2.81230792079398E-2</v>
      </c>
      <c r="E363" s="14">
        <v>4.3166509370639899E-2</v>
      </c>
      <c r="F363" s="14"/>
      <c r="G363" s="14">
        <v>4.6425211666924399E-2</v>
      </c>
      <c r="H363" s="14">
        <v>2.6426728975937699E-2</v>
      </c>
      <c r="I363" s="14">
        <v>4.1931340276677102E-2</v>
      </c>
      <c r="J363" s="14">
        <v>3.3693816477867802E-2</v>
      </c>
      <c r="K363" s="14">
        <v>2.4214793246021001E-2</v>
      </c>
      <c r="L363" s="14">
        <v>4.0210979799782103E-2</v>
      </c>
      <c r="M363" s="14"/>
      <c r="N363" s="14">
        <v>3.4281355547648003E-2</v>
      </c>
      <c r="O363" s="14">
        <v>1.8555967408668699E-2</v>
      </c>
      <c r="P363" s="14">
        <v>1.0999497571106199E-2</v>
      </c>
      <c r="Q363" s="14">
        <v>6.2329753006906997E-2</v>
      </c>
      <c r="R363" s="14">
        <v>8.5460117625748705E-2</v>
      </c>
      <c r="S363" s="14"/>
      <c r="T363" s="14">
        <v>2.81955711721163E-2</v>
      </c>
      <c r="U363" s="14">
        <v>4.03666483245489E-2</v>
      </c>
      <c r="V363" s="14"/>
      <c r="W363" s="14">
        <v>4.1982361385064303E-2</v>
      </c>
      <c r="X363" s="14">
        <v>3.4214821692731302E-2</v>
      </c>
      <c r="Y363" s="14"/>
      <c r="Z363" s="14">
        <v>3.7013033682210997E-2</v>
      </c>
      <c r="AA363" s="14">
        <v>3.4802260024985203E-2</v>
      </c>
    </row>
    <row r="364" spans="2:27" x14ac:dyDescent="0.3">
      <c r="B364" t="s">
        <v>102</v>
      </c>
      <c r="C364" s="14">
        <v>5.5371339056978303E-2</v>
      </c>
      <c r="D364" s="14">
        <v>2.1061387137128899E-2</v>
      </c>
      <c r="E364" s="14">
        <v>8.8064426162165393E-2</v>
      </c>
      <c r="F364" s="14"/>
      <c r="G364" s="14">
        <v>4.8615990927511801E-2</v>
      </c>
      <c r="H364" s="14">
        <v>6.5995119828696699E-2</v>
      </c>
      <c r="I364" s="14">
        <v>8.1763008946145702E-2</v>
      </c>
      <c r="J364" s="14">
        <v>7.8132940467449494E-2</v>
      </c>
      <c r="K364" s="14">
        <v>4.5415131851750799E-2</v>
      </c>
      <c r="L364" s="14">
        <v>1.80400790453705E-2</v>
      </c>
      <c r="M364" s="14"/>
      <c r="N364" s="14">
        <v>3.9177343557296601E-2</v>
      </c>
      <c r="O364" s="14">
        <v>1.74243290451121E-2</v>
      </c>
      <c r="P364" s="14">
        <v>1.78936353146587E-2</v>
      </c>
      <c r="Q364" s="14">
        <v>2.0444907950620501E-2</v>
      </c>
      <c r="R364" s="14">
        <v>7.1169830101260004E-2</v>
      </c>
      <c r="S364" s="14"/>
      <c r="T364" s="14">
        <v>7.5272474613706203E-2</v>
      </c>
      <c r="U364" s="14">
        <v>4.2851594741429397E-2</v>
      </c>
      <c r="V364" s="14"/>
      <c r="W364" s="14">
        <v>4.8470395271450403E-2</v>
      </c>
      <c r="X364" s="14">
        <v>5.6957669326070798E-2</v>
      </c>
      <c r="Y364" s="14"/>
      <c r="Z364" s="14">
        <v>3.0939591310710401E-2</v>
      </c>
      <c r="AA364" s="14">
        <v>7.1056095724462601E-2</v>
      </c>
    </row>
    <row r="365" spans="2:27" x14ac:dyDescent="0.3">
      <c r="B365" t="s">
        <v>53</v>
      </c>
      <c r="C365" s="14">
        <v>0.68975257238035104</v>
      </c>
      <c r="D365" s="14">
        <v>0.75510694632038899</v>
      </c>
      <c r="E365" s="14">
        <v>0.626587621361826</v>
      </c>
      <c r="F365" s="14"/>
      <c r="G365" s="14">
        <v>0.66771528413649095</v>
      </c>
      <c r="H365" s="14">
        <v>0.68070310922926902</v>
      </c>
      <c r="I365" s="14">
        <v>0.71902849323362195</v>
      </c>
      <c r="J365" s="14">
        <v>0.66657097670183796</v>
      </c>
      <c r="K365" s="14">
        <v>0.72529183520132201</v>
      </c>
      <c r="L365" s="14">
        <v>0.68291705096185695</v>
      </c>
      <c r="M365" s="14"/>
      <c r="N365" s="14">
        <v>0.72717861253816296</v>
      </c>
      <c r="O365" s="14">
        <v>0.78652873764485598</v>
      </c>
      <c r="P365" s="14">
        <v>0.82518208089484402</v>
      </c>
      <c r="Q365" s="14">
        <v>0.66441436974222301</v>
      </c>
      <c r="R365" s="14">
        <v>0.50020220070509303</v>
      </c>
      <c r="S365" s="14"/>
      <c r="T365" s="14">
        <v>0.68342441877052795</v>
      </c>
      <c r="U365" s="14">
        <v>0.69373359471742702</v>
      </c>
      <c r="V365" s="14"/>
      <c r="W365" s="14">
        <v>0.708081362398853</v>
      </c>
      <c r="X365" s="14">
        <v>0.68553930600609603</v>
      </c>
      <c r="Y365" s="14"/>
      <c r="Z365" s="14">
        <v>0.71956606789952304</v>
      </c>
      <c r="AA365" s="14">
        <v>0.67061282734525596</v>
      </c>
    </row>
    <row r="366" spans="2:27" x14ac:dyDescent="0.3">
      <c r="B366" t="s">
        <v>54</v>
      </c>
      <c r="C366" s="14">
        <v>9.2147017680080906E-2</v>
      </c>
      <c r="D366" s="14">
        <v>8.3002056374057206E-2</v>
      </c>
      <c r="E366" s="14">
        <v>0.101427385822686</v>
      </c>
      <c r="F366" s="14"/>
      <c r="G366" s="14">
        <v>0.100910761876448</v>
      </c>
      <c r="H366" s="14">
        <v>7.2615899034463693E-2</v>
      </c>
      <c r="I366" s="14">
        <v>8.0406606897900398E-2</v>
      </c>
      <c r="J366" s="14">
        <v>9.7602045477162294E-2</v>
      </c>
      <c r="K366" s="14">
        <v>6.0166218463765797E-2</v>
      </c>
      <c r="L366" s="14">
        <v>0.12875097604020799</v>
      </c>
      <c r="M366" s="14"/>
      <c r="N366" s="14">
        <v>8.7152933145784803E-2</v>
      </c>
      <c r="O366" s="14">
        <v>5.8962002538482897E-2</v>
      </c>
      <c r="P366" s="14">
        <v>4.7065277144467198E-2</v>
      </c>
      <c r="Q366" s="14">
        <v>0.14843467152462</v>
      </c>
      <c r="R366" s="14">
        <v>0.213208024425904</v>
      </c>
      <c r="S366" s="14"/>
      <c r="T366" s="14">
        <v>7.48555058857336E-2</v>
      </c>
      <c r="U366" s="14">
        <v>0.10302505556276501</v>
      </c>
      <c r="V366" s="14"/>
      <c r="W366" s="14">
        <v>9.7005981058649507E-2</v>
      </c>
      <c r="X366" s="14">
        <v>9.1030080501140295E-2</v>
      </c>
      <c r="Y366" s="14"/>
      <c r="Z366" s="14">
        <v>9.2297787531518904E-2</v>
      </c>
      <c r="AA366" s="14">
        <v>9.2050226060539198E-2</v>
      </c>
    </row>
    <row r="367" spans="2:27" x14ac:dyDescent="0.3">
      <c r="B367" t="s">
        <v>55</v>
      </c>
      <c r="C367" s="14">
        <v>0.59760555470027099</v>
      </c>
      <c r="D367" s="14">
        <v>0.672104889946331</v>
      </c>
      <c r="E367" s="14">
        <v>0.52516023553914004</v>
      </c>
      <c r="F367" s="14"/>
      <c r="G367" s="14">
        <v>0.56680452226004396</v>
      </c>
      <c r="H367" s="14">
        <v>0.60808721019480605</v>
      </c>
      <c r="I367" s="14">
        <v>0.63862188633572203</v>
      </c>
      <c r="J367" s="14">
        <v>0.56896893122467596</v>
      </c>
      <c r="K367" s="14">
        <v>0.66512561673755599</v>
      </c>
      <c r="L367" s="14">
        <v>0.55416607492164904</v>
      </c>
      <c r="M367" s="14"/>
      <c r="N367" s="14">
        <v>0.64002567939237798</v>
      </c>
      <c r="O367" s="14">
        <v>0.72756673510637304</v>
      </c>
      <c r="P367" s="14">
        <v>0.77811680375037695</v>
      </c>
      <c r="Q367" s="14">
        <v>0.51597969821760303</v>
      </c>
      <c r="R367" s="14">
        <v>0.28699417627918899</v>
      </c>
      <c r="S367" s="14"/>
      <c r="T367" s="14">
        <v>0.60856891288479498</v>
      </c>
      <c r="U367" s="14">
        <v>0.59070853915466204</v>
      </c>
      <c r="V367" s="14"/>
      <c r="W367" s="14">
        <v>0.611075381340204</v>
      </c>
      <c r="X367" s="14">
        <v>0.594509225504956</v>
      </c>
      <c r="Y367" s="14"/>
      <c r="Z367" s="14">
        <v>0.62726828036800397</v>
      </c>
      <c r="AA367" s="14">
        <v>0.57856260128471704</v>
      </c>
    </row>
    <row r="368" spans="2:27" x14ac:dyDescent="0.3">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row>
    <row r="369" spans="2:27" x14ac:dyDescent="0.3">
      <c r="B369" s="6" t="s">
        <v>179</v>
      </c>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row>
    <row r="370" spans="2:27" x14ac:dyDescent="0.3">
      <c r="B370" s="24" t="s">
        <v>59</v>
      </c>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row>
    <row r="371" spans="2:27" x14ac:dyDescent="0.3">
      <c r="B371" t="s">
        <v>47</v>
      </c>
      <c r="C371" s="14">
        <v>0.201219659720455</v>
      </c>
      <c r="D371" s="14">
        <v>0.265115224905558</v>
      </c>
      <c r="E371" s="14">
        <v>0.138398216992796</v>
      </c>
      <c r="F371" s="14"/>
      <c r="G371" s="14">
        <v>0.22271386981536601</v>
      </c>
      <c r="H371" s="14">
        <v>0.26216544414913101</v>
      </c>
      <c r="I371" s="14">
        <v>0.23866147459657899</v>
      </c>
      <c r="J371" s="14">
        <v>0.18047140905851</v>
      </c>
      <c r="K371" s="14">
        <v>0.17259801932847799</v>
      </c>
      <c r="L371" s="14">
        <v>0.14303382918642699</v>
      </c>
      <c r="M371" s="14"/>
      <c r="N371" s="14">
        <v>0.217551067777361</v>
      </c>
      <c r="O371" s="14">
        <v>0.20827161927497301</v>
      </c>
      <c r="P371" s="14">
        <v>0.30167894134696899</v>
      </c>
      <c r="Q371" s="14">
        <v>0.23519122892588801</v>
      </c>
      <c r="R371" s="14">
        <v>9.04480199382727E-2</v>
      </c>
      <c r="S371" s="14"/>
      <c r="T371" s="14">
        <v>0.234389520095172</v>
      </c>
      <c r="U371" s="14">
        <v>0.18035260066796199</v>
      </c>
      <c r="V371" s="14"/>
      <c r="W371" s="14">
        <v>0.129698777735857</v>
      </c>
      <c r="X371" s="14">
        <v>0.21766027182952499</v>
      </c>
      <c r="Y371" s="14"/>
      <c r="Z371" s="14">
        <v>0.23358045172400799</v>
      </c>
      <c r="AA371" s="14">
        <v>0.18044459469383001</v>
      </c>
    </row>
    <row r="372" spans="2:27" x14ac:dyDescent="0.3">
      <c r="B372" t="s">
        <v>48</v>
      </c>
      <c r="C372" s="14">
        <v>0.33465123577876199</v>
      </c>
      <c r="D372" s="14">
        <v>0.36538782751138799</v>
      </c>
      <c r="E372" s="14">
        <v>0.30513183190556098</v>
      </c>
      <c r="F372" s="14"/>
      <c r="G372" s="14">
        <v>0.37689181358794799</v>
      </c>
      <c r="H372" s="14">
        <v>0.34269236813471399</v>
      </c>
      <c r="I372" s="14">
        <v>0.36015891229750402</v>
      </c>
      <c r="J372" s="14">
        <v>0.34096966304908899</v>
      </c>
      <c r="K372" s="14">
        <v>0.29838415431023801</v>
      </c>
      <c r="L372" s="14">
        <v>0.29853351234201297</v>
      </c>
      <c r="M372" s="14"/>
      <c r="N372" s="14">
        <v>0.37480274778954498</v>
      </c>
      <c r="O372" s="14">
        <v>0.37574008418119698</v>
      </c>
      <c r="P372" s="14">
        <v>0.35824345462241303</v>
      </c>
      <c r="Q372" s="14">
        <v>0.294567561868737</v>
      </c>
      <c r="R372" s="14">
        <v>0.393211777430234</v>
      </c>
      <c r="S372" s="14"/>
      <c r="T372" s="14">
        <v>0.33044701108952002</v>
      </c>
      <c r="U372" s="14">
        <v>0.337296100842085</v>
      </c>
      <c r="V372" s="14"/>
      <c r="W372" s="14">
        <v>0.31399601626859602</v>
      </c>
      <c r="X372" s="14">
        <v>0.33939928197969499</v>
      </c>
      <c r="Y372" s="14"/>
      <c r="Z372" s="14">
        <v>0.32289929889739399</v>
      </c>
      <c r="AA372" s="14">
        <v>0.34219577464148299</v>
      </c>
    </row>
    <row r="373" spans="2:27" x14ac:dyDescent="0.3">
      <c r="B373" t="s">
        <v>49</v>
      </c>
      <c r="C373" s="14">
        <v>0.242780524664504</v>
      </c>
      <c r="D373" s="14">
        <v>0.210164245569084</v>
      </c>
      <c r="E373" s="14">
        <v>0.27474803403971498</v>
      </c>
      <c r="F373" s="14"/>
      <c r="G373" s="14">
        <v>0.23637637021038799</v>
      </c>
      <c r="H373" s="14">
        <v>0.23246877260103299</v>
      </c>
      <c r="I373" s="14">
        <v>0.17556554856185999</v>
      </c>
      <c r="J373" s="14">
        <v>0.23715449136327801</v>
      </c>
      <c r="K373" s="14">
        <v>0.27791908171417901</v>
      </c>
      <c r="L373" s="14">
        <v>0.29098609587140301</v>
      </c>
      <c r="M373" s="14"/>
      <c r="N373" s="14">
        <v>0.22275716276469301</v>
      </c>
      <c r="O373" s="14">
        <v>0.25299453990259002</v>
      </c>
      <c r="P373" s="14">
        <v>0.19186013171768501</v>
      </c>
      <c r="Q373" s="14">
        <v>0.196679689134862</v>
      </c>
      <c r="R373" s="14">
        <v>0.25272955619615101</v>
      </c>
      <c r="S373" s="14"/>
      <c r="T373" s="14">
        <v>0.22412685368068</v>
      </c>
      <c r="U373" s="14">
        <v>0.25451549278218399</v>
      </c>
      <c r="V373" s="14"/>
      <c r="W373" s="14">
        <v>0.28617701973069198</v>
      </c>
      <c r="X373" s="14">
        <v>0.23280490743945301</v>
      </c>
      <c r="Y373" s="14"/>
      <c r="Z373" s="14">
        <v>0.22586381495212601</v>
      </c>
      <c r="AA373" s="14">
        <v>0.25364075775993</v>
      </c>
    </row>
    <row r="374" spans="2:27" x14ac:dyDescent="0.3">
      <c r="B374" t="s">
        <v>50</v>
      </c>
      <c r="C374" s="14">
        <v>0.108602999205668</v>
      </c>
      <c r="D374" s="14">
        <v>8.1895203819227894E-2</v>
      </c>
      <c r="E374" s="14">
        <v>0.13508812439671899</v>
      </c>
      <c r="F374" s="14"/>
      <c r="G374" s="14">
        <v>8.4471632188401397E-2</v>
      </c>
      <c r="H374" s="14">
        <v>6.76201615726192E-2</v>
      </c>
      <c r="I374" s="14">
        <v>9.4419723609571099E-2</v>
      </c>
      <c r="J374" s="14">
        <v>0.127299447221533</v>
      </c>
      <c r="K374" s="14">
        <v>8.9788440266044198E-2</v>
      </c>
      <c r="L374" s="14">
        <v>0.16692223916619101</v>
      </c>
      <c r="M374" s="14"/>
      <c r="N374" s="14">
        <v>9.6117888696267001E-2</v>
      </c>
      <c r="O374" s="14">
        <v>0.103990604203908</v>
      </c>
      <c r="P374" s="14">
        <v>8.5244978535058594E-2</v>
      </c>
      <c r="Q374" s="14">
        <v>0.16477734543290401</v>
      </c>
      <c r="R374" s="14">
        <v>0.16562081769911799</v>
      </c>
      <c r="S374" s="14"/>
      <c r="T374" s="14">
        <v>9.44770410795919E-2</v>
      </c>
      <c r="U374" s="14">
        <v>0.117489596829532</v>
      </c>
      <c r="V374" s="14"/>
      <c r="W374" s="14">
        <v>0.13851323888308301</v>
      </c>
      <c r="X374" s="14">
        <v>0.101727487676998</v>
      </c>
      <c r="Y374" s="14"/>
      <c r="Z374" s="14">
        <v>0.123300267576876</v>
      </c>
      <c r="AA374" s="14">
        <v>9.9167608808174407E-2</v>
      </c>
    </row>
    <row r="375" spans="2:27" x14ac:dyDescent="0.3">
      <c r="B375" t="s">
        <v>51</v>
      </c>
      <c r="C375" s="14">
        <v>4.4593797759722997E-2</v>
      </c>
      <c r="D375" s="14">
        <v>4.3882891588713502E-2</v>
      </c>
      <c r="E375" s="14">
        <v>4.5459373720310198E-2</v>
      </c>
      <c r="F375" s="14"/>
      <c r="G375" s="14">
        <v>3.3335661068135597E-2</v>
      </c>
      <c r="H375" s="14">
        <v>2.8593937305861902E-2</v>
      </c>
      <c r="I375" s="14">
        <v>4.2041607188805001E-2</v>
      </c>
      <c r="J375" s="14">
        <v>3.7409015430083299E-2</v>
      </c>
      <c r="K375" s="14">
        <v>7.2007573852623893E-2</v>
      </c>
      <c r="L375" s="14">
        <v>5.4576636235680202E-2</v>
      </c>
      <c r="M375" s="14"/>
      <c r="N375" s="14">
        <v>3.9216879728613097E-2</v>
      </c>
      <c r="O375" s="14">
        <v>2.9904089072652899E-2</v>
      </c>
      <c r="P375" s="14">
        <v>3.46318090589963E-2</v>
      </c>
      <c r="Q375" s="14">
        <v>6.7409103826806205E-2</v>
      </c>
      <c r="R375" s="14">
        <v>5.5092050356081002E-2</v>
      </c>
      <c r="S375" s="14"/>
      <c r="T375" s="14">
        <v>3.65996090614795E-2</v>
      </c>
      <c r="U375" s="14">
        <v>4.96229177426993E-2</v>
      </c>
      <c r="V375" s="14"/>
      <c r="W375" s="14">
        <v>5.1115890648999199E-2</v>
      </c>
      <c r="X375" s="14">
        <v>4.3094554512764699E-2</v>
      </c>
      <c r="Y375" s="14"/>
      <c r="Z375" s="14">
        <v>4.8964227347767397E-2</v>
      </c>
      <c r="AA375" s="14">
        <v>4.17880580585459E-2</v>
      </c>
    </row>
    <row r="376" spans="2:27" x14ac:dyDescent="0.3">
      <c r="B376" t="s">
        <v>102</v>
      </c>
      <c r="C376" s="14">
        <v>6.8151782870888494E-2</v>
      </c>
      <c r="D376" s="14">
        <v>3.3554606606028797E-2</v>
      </c>
      <c r="E376" s="14">
        <v>0.101174418944898</v>
      </c>
      <c r="F376" s="14"/>
      <c r="G376" s="14">
        <v>4.6210653129761102E-2</v>
      </c>
      <c r="H376" s="14">
        <v>6.6459316236641794E-2</v>
      </c>
      <c r="I376" s="14">
        <v>8.9152733745680293E-2</v>
      </c>
      <c r="J376" s="14">
        <v>7.6695973877507304E-2</v>
      </c>
      <c r="K376" s="14">
        <v>8.9302730528436805E-2</v>
      </c>
      <c r="L376" s="14">
        <v>4.5947687198285597E-2</v>
      </c>
      <c r="M376" s="14"/>
      <c r="N376" s="14">
        <v>4.9554253243520398E-2</v>
      </c>
      <c r="O376" s="14">
        <v>2.9099063364678799E-2</v>
      </c>
      <c r="P376" s="14">
        <v>2.8340684718878101E-2</v>
      </c>
      <c r="Q376" s="14">
        <v>4.1375070810803001E-2</v>
      </c>
      <c r="R376" s="14">
        <v>4.2897778380142901E-2</v>
      </c>
      <c r="S376" s="14"/>
      <c r="T376" s="14">
        <v>7.9959964993557398E-2</v>
      </c>
      <c r="U376" s="14">
        <v>6.0723291135537698E-2</v>
      </c>
      <c r="V376" s="14"/>
      <c r="W376" s="14">
        <v>8.0499056732773494E-2</v>
      </c>
      <c r="X376" s="14">
        <v>6.5313496561563905E-2</v>
      </c>
      <c r="Y376" s="14"/>
      <c r="Z376" s="14">
        <v>4.5391939501829001E-2</v>
      </c>
      <c r="AA376" s="14">
        <v>8.2763206038037399E-2</v>
      </c>
    </row>
    <row r="377" spans="2:27" x14ac:dyDescent="0.3">
      <c r="B377" t="s">
        <v>53</v>
      </c>
      <c r="C377" s="14">
        <v>0.53587089549921696</v>
      </c>
      <c r="D377" s="14">
        <v>0.63050305241694604</v>
      </c>
      <c r="E377" s="14">
        <v>0.44353004889835701</v>
      </c>
      <c r="F377" s="14"/>
      <c r="G377" s="14">
        <v>0.59960568340331399</v>
      </c>
      <c r="H377" s="14">
        <v>0.60485781228384405</v>
      </c>
      <c r="I377" s="14">
        <v>0.59882038689408301</v>
      </c>
      <c r="J377" s="14">
        <v>0.52144107210759905</v>
      </c>
      <c r="K377" s="14">
        <v>0.47098217363871597</v>
      </c>
      <c r="L377" s="14">
        <v>0.44156734152844002</v>
      </c>
      <c r="M377" s="14"/>
      <c r="N377" s="14">
        <v>0.59235381556690603</v>
      </c>
      <c r="O377" s="14">
        <v>0.58401170345617004</v>
      </c>
      <c r="P377" s="14">
        <v>0.65992239596938196</v>
      </c>
      <c r="Q377" s="14">
        <v>0.52975879079462496</v>
      </c>
      <c r="R377" s="14">
        <v>0.48365979736850701</v>
      </c>
      <c r="S377" s="14"/>
      <c r="T377" s="14">
        <v>0.56483653118469102</v>
      </c>
      <c r="U377" s="14">
        <v>0.51764870151004605</v>
      </c>
      <c r="V377" s="14"/>
      <c r="W377" s="14">
        <v>0.443694794004453</v>
      </c>
      <c r="X377" s="14">
        <v>0.55705955380922001</v>
      </c>
      <c r="Y377" s="14"/>
      <c r="Z377" s="14">
        <v>0.55647975062140198</v>
      </c>
      <c r="AA377" s="14">
        <v>0.52264036933531299</v>
      </c>
    </row>
    <row r="378" spans="2:27" x14ac:dyDescent="0.3">
      <c r="B378" t="s">
        <v>54</v>
      </c>
      <c r="C378" s="14">
        <v>0.15319679696539101</v>
      </c>
      <c r="D378" s="14">
        <v>0.12577809540794099</v>
      </c>
      <c r="E378" s="14">
        <v>0.18054749811703</v>
      </c>
      <c r="F378" s="14"/>
      <c r="G378" s="14">
        <v>0.11780729325653699</v>
      </c>
      <c r="H378" s="14">
        <v>9.6214098878481105E-2</v>
      </c>
      <c r="I378" s="14">
        <v>0.136461330798376</v>
      </c>
      <c r="J378" s="14">
        <v>0.16470846265161601</v>
      </c>
      <c r="K378" s="14">
        <v>0.16179601411866801</v>
      </c>
      <c r="L378" s="14">
        <v>0.22149887540187099</v>
      </c>
      <c r="M378" s="14"/>
      <c r="N378" s="14">
        <v>0.13533476842487999</v>
      </c>
      <c r="O378" s="14">
        <v>0.13389469327656101</v>
      </c>
      <c r="P378" s="14">
        <v>0.119876787594055</v>
      </c>
      <c r="Q378" s="14">
        <v>0.23218644925970999</v>
      </c>
      <c r="R378" s="14">
        <v>0.22071286805519899</v>
      </c>
      <c r="S378" s="14"/>
      <c r="T378" s="14">
        <v>0.131076650141071</v>
      </c>
      <c r="U378" s="14">
        <v>0.167112514572231</v>
      </c>
      <c r="V378" s="14"/>
      <c r="W378" s="14">
        <v>0.189629129532082</v>
      </c>
      <c r="X378" s="14">
        <v>0.144822042189763</v>
      </c>
      <c r="Y378" s="14"/>
      <c r="Z378" s="14">
        <v>0.17226449492464299</v>
      </c>
      <c r="AA378" s="14">
        <v>0.14095566686672001</v>
      </c>
    </row>
    <row r="379" spans="2:27" x14ac:dyDescent="0.3">
      <c r="B379" t="s">
        <v>55</v>
      </c>
      <c r="C379" s="14">
        <v>0.382674098533826</v>
      </c>
      <c r="D379" s="14">
        <v>0.50472495700900499</v>
      </c>
      <c r="E379" s="14">
        <v>0.26298255078132698</v>
      </c>
      <c r="F379" s="14"/>
      <c r="G379" s="14">
        <v>0.481798390146777</v>
      </c>
      <c r="H379" s="14">
        <v>0.50864371340536296</v>
      </c>
      <c r="I379" s="14">
        <v>0.46235905609570699</v>
      </c>
      <c r="J379" s="14">
        <v>0.35673260945598201</v>
      </c>
      <c r="K379" s="14">
        <v>0.30918615952004802</v>
      </c>
      <c r="L379" s="14">
        <v>0.220068466126569</v>
      </c>
      <c r="M379" s="14"/>
      <c r="N379" s="14">
        <v>0.45701904714202601</v>
      </c>
      <c r="O379" s="14">
        <v>0.45011701017960898</v>
      </c>
      <c r="P379" s="14">
        <v>0.540045608375327</v>
      </c>
      <c r="Q379" s="14">
        <v>0.29757234153491502</v>
      </c>
      <c r="R379" s="14">
        <v>0.26294692931330799</v>
      </c>
      <c r="S379" s="14"/>
      <c r="T379" s="14">
        <v>0.43375988104362001</v>
      </c>
      <c r="U379" s="14">
        <v>0.35053618693781502</v>
      </c>
      <c r="V379" s="14"/>
      <c r="W379" s="14">
        <v>0.25406566447237</v>
      </c>
      <c r="X379" s="14">
        <v>0.41223751161945699</v>
      </c>
      <c r="Y379" s="14"/>
      <c r="Z379" s="14">
        <v>0.38421525569675802</v>
      </c>
      <c r="AA379" s="14">
        <v>0.38168470246859298</v>
      </c>
    </row>
    <row r="380" spans="2:27" x14ac:dyDescent="0.3">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row>
    <row r="381" spans="2:27" x14ac:dyDescent="0.3">
      <c r="B381" s="6" t="s">
        <v>180</v>
      </c>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row>
    <row r="382" spans="2:27" x14ac:dyDescent="0.3">
      <c r="B382" s="24" t="s">
        <v>59</v>
      </c>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row>
    <row r="383" spans="2:27" x14ac:dyDescent="0.3">
      <c r="B383" t="s">
        <v>47</v>
      </c>
      <c r="C383" s="14">
        <v>0.36158810855477003</v>
      </c>
      <c r="D383" s="14">
        <v>0.49069603861219202</v>
      </c>
      <c r="E383" s="14">
        <v>0.23697079369573401</v>
      </c>
      <c r="F383" s="14"/>
      <c r="G383" s="14">
        <v>0.32156584379863801</v>
      </c>
      <c r="H383" s="14">
        <v>0.37249888486456101</v>
      </c>
      <c r="I383" s="14">
        <v>0.38871984148312799</v>
      </c>
      <c r="J383" s="14">
        <v>0.36075634560011899</v>
      </c>
      <c r="K383" s="14">
        <v>0.36641103310630702</v>
      </c>
      <c r="L383" s="14">
        <v>0.35473760883582101</v>
      </c>
      <c r="M383" s="14"/>
      <c r="N383" s="14">
        <v>0.37168697838699399</v>
      </c>
      <c r="O383" s="14">
        <v>0.40787067210418299</v>
      </c>
      <c r="P383" s="14">
        <v>0.49243355972403102</v>
      </c>
      <c r="Q383" s="14">
        <v>0.370935152835694</v>
      </c>
      <c r="R383" s="14">
        <v>0.23005066828732301</v>
      </c>
      <c r="S383" s="14"/>
      <c r="T383" s="14">
        <v>0.38293571048508901</v>
      </c>
      <c r="U383" s="14">
        <v>0.34815839660914299</v>
      </c>
      <c r="V383" s="14"/>
      <c r="W383" s="14">
        <v>0.34298794695196</v>
      </c>
      <c r="X383" s="14">
        <v>0.365863755520976</v>
      </c>
      <c r="Y383" s="14"/>
      <c r="Z383" s="14">
        <v>0.36601022633320701</v>
      </c>
      <c r="AA383" s="14">
        <v>0.35874918593531302</v>
      </c>
    </row>
    <row r="384" spans="2:27" x14ac:dyDescent="0.3">
      <c r="B384" t="s">
        <v>48</v>
      </c>
      <c r="C384" s="14">
        <v>0.43120361736775498</v>
      </c>
      <c r="D384" s="14">
        <v>0.375834590606829</v>
      </c>
      <c r="E384" s="14">
        <v>0.484869452216736</v>
      </c>
      <c r="F384" s="14"/>
      <c r="G384" s="14">
        <v>0.41184650099314202</v>
      </c>
      <c r="H384" s="14">
        <v>0.37736230409329502</v>
      </c>
      <c r="I384" s="14">
        <v>0.396019636736134</v>
      </c>
      <c r="J384" s="14">
        <v>0.43830977288881701</v>
      </c>
      <c r="K384" s="14">
        <v>0.44839830455985502</v>
      </c>
      <c r="L384" s="14">
        <v>0.49908188392110697</v>
      </c>
      <c r="M384" s="14"/>
      <c r="N384" s="14">
        <v>0.43452147867750801</v>
      </c>
      <c r="O384" s="14">
        <v>0.48357446612003702</v>
      </c>
      <c r="P384" s="14">
        <v>0.38925974287679499</v>
      </c>
      <c r="Q384" s="14">
        <v>0.44771598308239302</v>
      </c>
      <c r="R384" s="14">
        <v>0.44888764313500001</v>
      </c>
      <c r="S384" s="14"/>
      <c r="T384" s="14">
        <v>0.38441855372099099</v>
      </c>
      <c r="U384" s="14">
        <v>0.46063595970694099</v>
      </c>
      <c r="V384" s="14"/>
      <c r="W384" s="14">
        <v>0.48413153724866498</v>
      </c>
      <c r="X384" s="14">
        <v>0.41903699726526</v>
      </c>
      <c r="Y384" s="14"/>
      <c r="Z384" s="14">
        <v>0.44423646358327501</v>
      </c>
      <c r="AA384" s="14">
        <v>0.42283675701465501</v>
      </c>
    </row>
    <row r="385" spans="2:27" x14ac:dyDescent="0.3">
      <c r="B385" t="s">
        <v>49</v>
      </c>
      <c r="C385" s="14">
        <v>0.118312672490499</v>
      </c>
      <c r="D385" s="14">
        <v>8.8977648322213804E-2</v>
      </c>
      <c r="E385" s="14">
        <v>0.147399373492098</v>
      </c>
      <c r="F385" s="14"/>
      <c r="G385" s="14">
        <v>0.140754522463026</v>
      </c>
      <c r="H385" s="14">
        <v>0.16817144964692299</v>
      </c>
      <c r="I385" s="14">
        <v>9.3807912770933199E-2</v>
      </c>
      <c r="J385" s="14">
        <v>0.112906241762857</v>
      </c>
      <c r="K385" s="14">
        <v>0.11053666420829</v>
      </c>
      <c r="L385" s="14">
        <v>9.2397381966780601E-2</v>
      </c>
      <c r="M385" s="14"/>
      <c r="N385" s="14">
        <v>0.11349653101069999</v>
      </c>
      <c r="O385" s="14">
        <v>8.3259553000525705E-2</v>
      </c>
      <c r="P385" s="14">
        <v>7.2526676199483095E-2</v>
      </c>
      <c r="Q385" s="14">
        <v>0.110682229981357</v>
      </c>
      <c r="R385" s="14">
        <v>0.17916480295305101</v>
      </c>
      <c r="S385" s="14"/>
      <c r="T385" s="14">
        <v>0.13527744345141901</v>
      </c>
      <c r="U385" s="14">
        <v>0.107640186279994</v>
      </c>
      <c r="V385" s="14"/>
      <c r="W385" s="14">
        <v>0.10174941835689801</v>
      </c>
      <c r="X385" s="14">
        <v>0.122120092490341</v>
      </c>
      <c r="Y385" s="14"/>
      <c r="Z385" s="14">
        <v>0.115832076154872</v>
      </c>
      <c r="AA385" s="14">
        <v>0.119905172147855</v>
      </c>
    </row>
    <row r="386" spans="2:27" x14ac:dyDescent="0.3">
      <c r="B386" t="s">
        <v>50</v>
      </c>
      <c r="C386" s="14">
        <v>2.8286301013707799E-2</v>
      </c>
      <c r="D386" s="14">
        <v>2.4978136880971901E-2</v>
      </c>
      <c r="E386" s="14">
        <v>3.1624009968270701E-2</v>
      </c>
      <c r="F386" s="14"/>
      <c r="G386" s="14">
        <v>6.4579768513076494E-2</v>
      </c>
      <c r="H386" s="14">
        <v>1.6207935139019299E-2</v>
      </c>
      <c r="I386" s="14">
        <v>4.0079852340164597E-2</v>
      </c>
      <c r="J386" s="14">
        <v>2.1259694885460201E-2</v>
      </c>
      <c r="K386" s="14">
        <v>7.3374981870868196E-3</v>
      </c>
      <c r="L386" s="14">
        <v>2.4135278686363101E-2</v>
      </c>
      <c r="M386" s="14"/>
      <c r="N386" s="14">
        <v>2.43833196564083E-2</v>
      </c>
      <c r="O386" s="14">
        <v>1.3389172178612E-2</v>
      </c>
      <c r="P386" s="14">
        <v>2.51526165780693E-2</v>
      </c>
      <c r="Q386" s="14">
        <v>3.3838155899880297E-2</v>
      </c>
      <c r="R386" s="14">
        <v>7.2549869268052694E-2</v>
      </c>
      <c r="S386" s="14"/>
      <c r="T386" s="14">
        <v>2.0329797257136802E-2</v>
      </c>
      <c r="U386" s="14">
        <v>3.3291713513613902E-2</v>
      </c>
      <c r="V386" s="14"/>
      <c r="W386" s="14">
        <v>1.49163262527551E-2</v>
      </c>
      <c r="X386" s="14">
        <v>3.1359677108261701E-2</v>
      </c>
      <c r="Y386" s="14"/>
      <c r="Z386" s="14">
        <v>3.2463282281665597E-2</v>
      </c>
      <c r="AA386" s="14">
        <v>2.5604751765862101E-2</v>
      </c>
    </row>
    <row r="387" spans="2:27" x14ac:dyDescent="0.3">
      <c r="B387" t="s">
        <v>51</v>
      </c>
      <c r="C387" s="14">
        <v>9.9931111775329005E-3</v>
      </c>
      <c r="D387" s="14">
        <v>5.9061457830249398E-3</v>
      </c>
      <c r="E387" s="14">
        <v>1.40204863838945E-2</v>
      </c>
      <c r="F387" s="14"/>
      <c r="G387" s="14">
        <v>2.3530811908398001E-2</v>
      </c>
      <c r="H387" s="14">
        <v>1.54104822275575E-2</v>
      </c>
      <c r="I387" s="14">
        <v>1.00043161249467E-2</v>
      </c>
      <c r="J387" s="14">
        <v>7.7669761274366499E-3</v>
      </c>
      <c r="K387" s="14">
        <v>7.5900628646468201E-3</v>
      </c>
      <c r="L387" s="14">
        <v>0</v>
      </c>
      <c r="M387" s="14"/>
      <c r="N387" s="14">
        <v>1.4080463875939E-2</v>
      </c>
      <c r="O387" s="14">
        <v>5.1764259631312901E-3</v>
      </c>
      <c r="P387" s="14">
        <v>4.1465540512932598E-3</v>
      </c>
      <c r="Q387" s="14">
        <v>1.4748713670281801E-2</v>
      </c>
      <c r="R387" s="14">
        <v>3.0123100460757099E-2</v>
      </c>
      <c r="S387" s="14"/>
      <c r="T387" s="14">
        <v>1.34714172426516E-2</v>
      </c>
      <c r="U387" s="14">
        <v>7.8049193297673502E-3</v>
      </c>
      <c r="V387" s="14"/>
      <c r="W387" s="14">
        <v>3.0470139111972599E-3</v>
      </c>
      <c r="X387" s="14">
        <v>1.1589820944790601E-2</v>
      </c>
      <c r="Y387" s="14"/>
      <c r="Z387" s="14">
        <v>8.0079634819824799E-3</v>
      </c>
      <c r="AA387" s="14">
        <v>1.12675414343074E-2</v>
      </c>
    </row>
    <row r="388" spans="2:27" x14ac:dyDescent="0.3">
      <c r="B388" t="s">
        <v>102</v>
      </c>
      <c r="C388" s="14">
        <v>5.0616189395736401E-2</v>
      </c>
      <c r="D388" s="14">
        <v>1.36074397947688E-2</v>
      </c>
      <c r="E388" s="14">
        <v>8.5115884243266798E-2</v>
      </c>
      <c r="F388" s="14"/>
      <c r="G388" s="14">
        <v>3.7722552323719599E-2</v>
      </c>
      <c r="H388" s="14">
        <v>5.0348944028644101E-2</v>
      </c>
      <c r="I388" s="14">
        <v>7.1368440544693504E-2</v>
      </c>
      <c r="J388" s="14">
        <v>5.9000968735310202E-2</v>
      </c>
      <c r="K388" s="14">
        <v>5.97264370738134E-2</v>
      </c>
      <c r="L388" s="14">
        <v>2.9647846589929E-2</v>
      </c>
      <c r="M388" s="14"/>
      <c r="N388" s="14">
        <v>4.1831228392451597E-2</v>
      </c>
      <c r="O388" s="14">
        <v>6.7297106335107004E-3</v>
      </c>
      <c r="P388" s="14">
        <v>1.6480850570328599E-2</v>
      </c>
      <c r="Q388" s="14">
        <v>2.2079764530393699E-2</v>
      </c>
      <c r="R388" s="14">
        <v>3.9223915895816697E-2</v>
      </c>
      <c r="S388" s="14"/>
      <c r="T388" s="14">
        <v>6.3567077842712705E-2</v>
      </c>
      <c r="U388" s="14">
        <v>4.2468824560541102E-2</v>
      </c>
      <c r="V388" s="14"/>
      <c r="W388" s="14">
        <v>5.3167757278524998E-2</v>
      </c>
      <c r="X388" s="14">
        <v>5.0029656670372E-2</v>
      </c>
      <c r="Y388" s="14"/>
      <c r="Z388" s="14">
        <v>3.3449988164998397E-2</v>
      </c>
      <c r="AA388" s="14">
        <v>6.1636591702007103E-2</v>
      </c>
    </row>
    <row r="389" spans="2:27" x14ac:dyDescent="0.3">
      <c r="B389" t="s">
        <v>53</v>
      </c>
      <c r="C389" s="14">
        <v>0.792791725922524</v>
      </c>
      <c r="D389" s="14">
        <v>0.86653062921902002</v>
      </c>
      <c r="E389" s="14">
        <v>0.72184024591246998</v>
      </c>
      <c r="F389" s="14"/>
      <c r="G389" s="14">
        <v>0.73341234479177997</v>
      </c>
      <c r="H389" s="14">
        <v>0.74986118895785603</v>
      </c>
      <c r="I389" s="14">
        <v>0.78473947821926204</v>
      </c>
      <c r="J389" s="14">
        <v>0.79906611848893605</v>
      </c>
      <c r="K389" s="14">
        <v>0.81480933766616304</v>
      </c>
      <c r="L389" s="14">
        <v>0.85381949275692703</v>
      </c>
      <c r="M389" s="14"/>
      <c r="N389" s="14">
        <v>0.80620845706450195</v>
      </c>
      <c r="O389" s="14">
        <v>0.89144513822422</v>
      </c>
      <c r="P389" s="14">
        <v>0.88169330260082601</v>
      </c>
      <c r="Q389" s="14">
        <v>0.81865113591808703</v>
      </c>
      <c r="R389" s="14">
        <v>0.67893831142232197</v>
      </c>
      <c r="S389" s="14"/>
      <c r="T389" s="14">
        <v>0.76735426420607999</v>
      </c>
      <c r="U389" s="14">
        <v>0.80879435631608398</v>
      </c>
      <c r="V389" s="14"/>
      <c r="W389" s="14">
        <v>0.82711948420062498</v>
      </c>
      <c r="X389" s="14">
        <v>0.78490075278623495</v>
      </c>
      <c r="Y389" s="14"/>
      <c r="Z389" s="14">
        <v>0.81024668991648197</v>
      </c>
      <c r="AA389" s="14">
        <v>0.78158594294996797</v>
      </c>
    </row>
    <row r="390" spans="2:27" x14ac:dyDescent="0.3">
      <c r="B390" t="s">
        <v>54</v>
      </c>
      <c r="C390" s="14">
        <v>3.8279412191240703E-2</v>
      </c>
      <c r="D390" s="14">
        <v>3.0884282663996902E-2</v>
      </c>
      <c r="E390" s="14">
        <v>4.5644496352165199E-2</v>
      </c>
      <c r="F390" s="14"/>
      <c r="G390" s="14">
        <v>8.8110580421474502E-2</v>
      </c>
      <c r="H390" s="14">
        <v>3.16184173665768E-2</v>
      </c>
      <c r="I390" s="14">
        <v>5.0084168465111302E-2</v>
      </c>
      <c r="J390" s="14">
        <v>2.9026671012896799E-2</v>
      </c>
      <c r="K390" s="14">
        <v>1.4927561051733601E-2</v>
      </c>
      <c r="L390" s="14">
        <v>2.4135278686363101E-2</v>
      </c>
      <c r="M390" s="14"/>
      <c r="N390" s="14">
        <v>3.84637835323473E-2</v>
      </c>
      <c r="O390" s="14">
        <v>1.85655981417433E-2</v>
      </c>
      <c r="P390" s="14">
        <v>2.92991706293626E-2</v>
      </c>
      <c r="Q390" s="14">
        <v>4.8586869570162103E-2</v>
      </c>
      <c r="R390" s="14">
        <v>0.10267296972881</v>
      </c>
      <c r="S390" s="14"/>
      <c r="T390" s="14">
        <v>3.3801214499788498E-2</v>
      </c>
      <c r="U390" s="14">
        <v>4.1096632843381199E-2</v>
      </c>
      <c r="V390" s="14"/>
      <c r="W390" s="14">
        <v>1.7963340163952301E-2</v>
      </c>
      <c r="X390" s="14">
        <v>4.2949498053052398E-2</v>
      </c>
      <c r="Y390" s="14"/>
      <c r="Z390" s="14">
        <v>4.0471245763648099E-2</v>
      </c>
      <c r="AA390" s="14">
        <v>3.6872293200169499E-2</v>
      </c>
    </row>
    <row r="391" spans="2:27" x14ac:dyDescent="0.3">
      <c r="B391" t="s">
        <v>55</v>
      </c>
      <c r="C391" s="14">
        <v>0.75451231373128402</v>
      </c>
      <c r="D391" s="14">
        <v>0.83564634655502401</v>
      </c>
      <c r="E391" s="14">
        <v>0.67619574956030504</v>
      </c>
      <c r="F391" s="14"/>
      <c r="G391" s="14">
        <v>0.64530176437030595</v>
      </c>
      <c r="H391" s="14">
        <v>0.71824277159127903</v>
      </c>
      <c r="I391" s="14">
        <v>0.73465530975415105</v>
      </c>
      <c r="J391" s="14">
        <v>0.77003944747603903</v>
      </c>
      <c r="K391" s="14">
        <v>0.79988177661442905</v>
      </c>
      <c r="L391" s="14">
        <v>0.82968421407056403</v>
      </c>
      <c r="M391" s="14"/>
      <c r="N391" s="14">
        <v>0.76774467353215403</v>
      </c>
      <c r="O391" s="14">
        <v>0.87287954008247703</v>
      </c>
      <c r="P391" s="14">
        <v>0.85239413197146296</v>
      </c>
      <c r="Q391" s="14">
        <v>0.77006426634792502</v>
      </c>
      <c r="R391" s="14">
        <v>0.57626534169351296</v>
      </c>
      <c r="S391" s="14"/>
      <c r="T391" s="14">
        <v>0.73355304970629198</v>
      </c>
      <c r="U391" s="14">
        <v>0.76769772347270304</v>
      </c>
      <c r="V391" s="14"/>
      <c r="W391" s="14">
        <v>0.80915614403667202</v>
      </c>
      <c r="X391" s="14">
        <v>0.74195125473318302</v>
      </c>
      <c r="Y391" s="14"/>
      <c r="Z391" s="14">
        <v>0.76977544415283305</v>
      </c>
      <c r="AA391" s="14">
        <v>0.74471364974979903</v>
      </c>
    </row>
    <row r="392" spans="2:27" x14ac:dyDescent="0.3">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row>
    <row r="393" spans="2:27" x14ac:dyDescent="0.3">
      <c r="B393" s="6" t="s">
        <v>181</v>
      </c>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row>
    <row r="394" spans="2:27" x14ac:dyDescent="0.3">
      <c r="B394" s="24" t="s">
        <v>59</v>
      </c>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row>
    <row r="395" spans="2:27" x14ac:dyDescent="0.3">
      <c r="B395" t="s">
        <v>47</v>
      </c>
      <c r="C395" s="14">
        <v>0.116066071342284</v>
      </c>
      <c r="D395" s="14">
        <v>0.14497729294262099</v>
      </c>
      <c r="E395" s="14">
        <v>8.8295587273348505E-2</v>
      </c>
      <c r="F395" s="14"/>
      <c r="G395" s="14">
        <v>0.13439844018165301</v>
      </c>
      <c r="H395" s="14">
        <v>0.146287946247082</v>
      </c>
      <c r="I395" s="14">
        <v>0.16843994806381499</v>
      </c>
      <c r="J395" s="14">
        <v>9.7686011300296999E-2</v>
      </c>
      <c r="K395" s="14">
        <v>9.4879961819472003E-2</v>
      </c>
      <c r="L395" s="14">
        <v>6.5901927462317197E-2</v>
      </c>
      <c r="M395" s="14"/>
      <c r="N395" s="14">
        <v>0.127668090938347</v>
      </c>
      <c r="O395" s="14">
        <v>0.141300875382665</v>
      </c>
      <c r="P395" s="14">
        <v>0.20233512711005899</v>
      </c>
      <c r="Q395" s="14">
        <v>8.6864850335325705E-2</v>
      </c>
      <c r="R395" s="14">
        <v>3.4694248333204503E-2</v>
      </c>
      <c r="S395" s="14"/>
      <c r="T395" s="14">
        <v>0.153555217318458</v>
      </c>
      <c r="U395" s="14">
        <v>9.2481762753857694E-2</v>
      </c>
      <c r="V395" s="14"/>
      <c r="W395" s="14">
        <v>7.0193914069839797E-2</v>
      </c>
      <c r="X395" s="14">
        <v>0.12661077274131</v>
      </c>
      <c r="Y395" s="14"/>
      <c r="Z395" s="14">
        <v>0.13761304822304701</v>
      </c>
      <c r="AA395" s="14">
        <v>0.102233287343183</v>
      </c>
    </row>
    <row r="396" spans="2:27" x14ac:dyDescent="0.3">
      <c r="B396" t="s">
        <v>48</v>
      </c>
      <c r="C396" s="14">
        <v>0.30020255545075702</v>
      </c>
      <c r="D396" s="14">
        <v>0.34665479072417998</v>
      </c>
      <c r="E396" s="14">
        <v>0.254787041502468</v>
      </c>
      <c r="F396" s="14"/>
      <c r="G396" s="14">
        <v>0.296076022592698</v>
      </c>
      <c r="H396" s="14">
        <v>0.33532650440593098</v>
      </c>
      <c r="I396" s="14">
        <v>0.29946824311743098</v>
      </c>
      <c r="J396" s="14">
        <v>0.31892261052356302</v>
      </c>
      <c r="K396" s="14">
        <v>0.28864893384059898</v>
      </c>
      <c r="L396" s="14">
        <v>0.26760090838585598</v>
      </c>
      <c r="M396" s="14"/>
      <c r="N396" s="14">
        <v>0.30485464914970301</v>
      </c>
      <c r="O396" s="14">
        <v>0.371862691123721</v>
      </c>
      <c r="P396" s="14">
        <v>0.41516658260262401</v>
      </c>
      <c r="Q396" s="14">
        <v>0.263109200373633</v>
      </c>
      <c r="R396" s="14">
        <v>0.146455555043769</v>
      </c>
      <c r="S396" s="14"/>
      <c r="T396" s="14">
        <v>0.31410804382860902</v>
      </c>
      <c r="U396" s="14">
        <v>0.29145465468010501</v>
      </c>
      <c r="V396" s="14"/>
      <c r="W396" s="14">
        <v>0.27504629952627302</v>
      </c>
      <c r="X396" s="14">
        <v>0.305985261624039</v>
      </c>
      <c r="Y396" s="14"/>
      <c r="Z396" s="14">
        <v>0.31273183416911998</v>
      </c>
      <c r="AA396" s="14">
        <v>0.29215897666312601</v>
      </c>
    </row>
    <row r="397" spans="2:27" x14ac:dyDescent="0.3">
      <c r="B397" t="s">
        <v>49</v>
      </c>
      <c r="C397" s="14">
        <v>0.24927742648993301</v>
      </c>
      <c r="D397" s="14">
        <v>0.25031566533741401</v>
      </c>
      <c r="E397" s="14">
        <v>0.249224060336558</v>
      </c>
      <c r="F397" s="14"/>
      <c r="G397" s="14">
        <v>0.22587218558934299</v>
      </c>
      <c r="H397" s="14">
        <v>0.24460868460937801</v>
      </c>
      <c r="I397" s="14">
        <v>0.22621219590775801</v>
      </c>
      <c r="J397" s="14">
        <v>0.220676493320694</v>
      </c>
      <c r="K397" s="14">
        <v>0.28238619621141198</v>
      </c>
      <c r="L397" s="14">
        <v>0.28832114271296</v>
      </c>
      <c r="M397" s="14"/>
      <c r="N397" s="14">
        <v>0.25342718647707502</v>
      </c>
      <c r="O397" s="14">
        <v>0.23751057261091699</v>
      </c>
      <c r="P397" s="14">
        <v>0.21593560202279899</v>
      </c>
      <c r="Q397" s="14">
        <v>0.24965250205884601</v>
      </c>
      <c r="R397" s="14">
        <v>0.24157253722765501</v>
      </c>
      <c r="S397" s="14"/>
      <c r="T397" s="14">
        <v>0.23541375461380201</v>
      </c>
      <c r="U397" s="14">
        <v>0.25799902062555802</v>
      </c>
      <c r="V397" s="14"/>
      <c r="W397" s="14">
        <v>0.30351714123689899</v>
      </c>
      <c r="X397" s="14">
        <v>0.23680926213964601</v>
      </c>
      <c r="Y397" s="14"/>
      <c r="Z397" s="14">
        <v>0.23116467456222201</v>
      </c>
      <c r="AA397" s="14">
        <v>0.26090549786309303</v>
      </c>
    </row>
    <row r="398" spans="2:27" x14ac:dyDescent="0.3">
      <c r="B398" t="s">
        <v>50</v>
      </c>
      <c r="C398" s="14">
        <v>0.20229450412550501</v>
      </c>
      <c r="D398" s="14">
        <v>0.16714417032270101</v>
      </c>
      <c r="E398" s="14">
        <v>0.23577023323156801</v>
      </c>
      <c r="F398" s="14"/>
      <c r="G398" s="14">
        <v>0.20448072831577699</v>
      </c>
      <c r="H398" s="14">
        <v>0.15064633164003799</v>
      </c>
      <c r="I398" s="14">
        <v>0.18076463883138999</v>
      </c>
      <c r="J398" s="14">
        <v>0.213198117278978</v>
      </c>
      <c r="K398" s="14">
        <v>0.197314716465333</v>
      </c>
      <c r="L398" s="14">
        <v>0.25477925022987502</v>
      </c>
      <c r="M398" s="14"/>
      <c r="N398" s="14">
        <v>0.196437835713863</v>
      </c>
      <c r="O398" s="14">
        <v>0.18070120117049801</v>
      </c>
      <c r="P398" s="14">
        <v>0.12254818676415601</v>
      </c>
      <c r="Q398" s="14">
        <v>0.290442208875554</v>
      </c>
      <c r="R398" s="14">
        <v>0.33170824692607098</v>
      </c>
      <c r="S398" s="14"/>
      <c r="T398" s="14">
        <v>0.17907895840933399</v>
      </c>
      <c r="U398" s="14">
        <v>0.21689933386921001</v>
      </c>
      <c r="V398" s="14"/>
      <c r="W398" s="14">
        <v>0.235619410281907</v>
      </c>
      <c r="X398" s="14">
        <v>0.19463405810630499</v>
      </c>
      <c r="Y398" s="14"/>
      <c r="Z398" s="14">
        <v>0.203495529317961</v>
      </c>
      <c r="AA398" s="14">
        <v>0.20152346686321701</v>
      </c>
    </row>
    <row r="399" spans="2:27" x14ac:dyDescent="0.3">
      <c r="B399" t="s">
        <v>51</v>
      </c>
      <c r="C399" s="14">
        <v>8.0053825620173893E-2</v>
      </c>
      <c r="D399" s="14">
        <v>7.1189882199348603E-2</v>
      </c>
      <c r="E399" s="14">
        <v>8.9013348901799794E-2</v>
      </c>
      <c r="F399" s="14"/>
      <c r="G399" s="14">
        <v>8.6132610026492196E-2</v>
      </c>
      <c r="H399" s="14">
        <v>6.5441082184474406E-2</v>
      </c>
      <c r="I399" s="14">
        <v>6.5247372081965099E-2</v>
      </c>
      <c r="J399" s="14">
        <v>8.0910996534458601E-2</v>
      </c>
      <c r="K399" s="14">
        <v>9.1595035402777497E-2</v>
      </c>
      <c r="L399" s="14">
        <v>9.1468948136715605E-2</v>
      </c>
      <c r="M399" s="14"/>
      <c r="N399" s="14">
        <v>7.5615743547786801E-2</v>
      </c>
      <c r="O399" s="14">
        <v>4.8719091368893498E-2</v>
      </c>
      <c r="P399" s="14">
        <v>2.7626204760533801E-2</v>
      </c>
      <c r="Q399" s="14">
        <v>9.8472278563410703E-2</v>
      </c>
      <c r="R399" s="14">
        <v>0.20619413554413199</v>
      </c>
      <c r="S399" s="14"/>
      <c r="T399" s="14">
        <v>5.8675025870632197E-2</v>
      </c>
      <c r="U399" s="14">
        <v>9.3503164019715507E-2</v>
      </c>
      <c r="V399" s="14"/>
      <c r="W399" s="14">
        <v>7.1298478577907998E-2</v>
      </c>
      <c r="X399" s="14">
        <v>8.2066430339354901E-2</v>
      </c>
      <c r="Y399" s="14"/>
      <c r="Z399" s="14">
        <v>8.5894625707106001E-2</v>
      </c>
      <c r="AA399" s="14">
        <v>7.6304133659599996E-2</v>
      </c>
    </row>
    <row r="400" spans="2:27" x14ac:dyDescent="0.3">
      <c r="B400" t="s">
        <v>102</v>
      </c>
      <c r="C400" s="14">
        <v>5.2105616971347003E-2</v>
      </c>
      <c r="D400" s="14">
        <v>1.97181984737347E-2</v>
      </c>
      <c r="E400" s="14">
        <v>8.2909728754257506E-2</v>
      </c>
      <c r="F400" s="14"/>
      <c r="G400" s="14">
        <v>5.30400132940382E-2</v>
      </c>
      <c r="H400" s="14">
        <v>5.76894509130964E-2</v>
      </c>
      <c r="I400" s="14">
        <v>5.98676019976414E-2</v>
      </c>
      <c r="J400" s="14">
        <v>6.8605771042008906E-2</v>
      </c>
      <c r="K400" s="14">
        <v>4.51751562604066E-2</v>
      </c>
      <c r="L400" s="14">
        <v>3.1927823072276297E-2</v>
      </c>
      <c r="M400" s="14"/>
      <c r="N400" s="14">
        <v>4.1996494173224902E-2</v>
      </c>
      <c r="O400" s="14">
        <v>1.9905568343305001E-2</v>
      </c>
      <c r="P400" s="14">
        <v>1.6388296739827599E-2</v>
      </c>
      <c r="Q400" s="14">
        <v>1.14589597932303E-2</v>
      </c>
      <c r="R400" s="14">
        <v>3.9375276925168699E-2</v>
      </c>
      <c r="S400" s="14"/>
      <c r="T400" s="14">
        <v>5.9168999959165802E-2</v>
      </c>
      <c r="U400" s="14">
        <v>4.76620640515543E-2</v>
      </c>
      <c r="V400" s="14"/>
      <c r="W400" s="14">
        <v>4.4324756307173099E-2</v>
      </c>
      <c r="X400" s="14">
        <v>5.3894215049345398E-2</v>
      </c>
      <c r="Y400" s="14"/>
      <c r="Z400" s="14">
        <v>2.9100288020543701E-2</v>
      </c>
      <c r="AA400" s="14">
        <v>6.6874637607781104E-2</v>
      </c>
    </row>
    <row r="401" spans="2:27" x14ac:dyDescent="0.3">
      <c r="B401" t="s">
        <v>53</v>
      </c>
      <c r="C401" s="14">
        <v>0.416268626793041</v>
      </c>
      <c r="D401" s="14">
        <v>0.491632083666801</v>
      </c>
      <c r="E401" s="14">
        <v>0.34308262877581702</v>
      </c>
      <c r="F401" s="14"/>
      <c r="G401" s="14">
        <v>0.43047446277434998</v>
      </c>
      <c r="H401" s="14">
        <v>0.481614450653013</v>
      </c>
      <c r="I401" s="14">
        <v>0.46790819118124599</v>
      </c>
      <c r="J401" s="14">
        <v>0.41660862182385999</v>
      </c>
      <c r="K401" s="14">
        <v>0.38352889566007098</v>
      </c>
      <c r="L401" s="14">
        <v>0.33350283584817297</v>
      </c>
      <c r="M401" s="14"/>
      <c r="N401" s="14">
        <v>0.43252274008804997</v>
      </c>
      <c r="O401" s="14">
        <v>0.51316356650638595</v>
      </c>
      <c r="P401" s="14">
        <v>0.61750170971268403</v>
      </c>
      <c r="Q401" s="14">
        <v>0.34997405070895798</v>
      </c>
      <c r="R401" s="14">
        <v>0.18114980337697401</v>
      </c>
      <c r="S401" s="14"/>
      <c r="T401" s="14">
        <v>0.46766326114706702</v>
      </c>
      <c r="U401" s="14">
        <v>0.38393641743396301</v>
      </c>
      <c r="V401" s="14"/>
      <c r="W401" s="14">
        <v>0.34524021359611301</v>
      </c>
      <c r="X401" s="14">
        <v>0.43259603436534899</v>
      </c>
      <c r="Y401" s="14"/>
      <c r="Z401" s="14">
        <v>0.45034488239216702</v>
      </c>
      <c r="AA401" s="14">
        <v>0.394392264006309</v>
      </c>
    </row>
    <row r="402" spans="2:27" x14ac:dyDescent="0.3">
      <c r="B402" t="s">
        <v>54</v>
      </c>
      <c r="C402" s="14">
        <v>0.28234832974567903</v>
      </c>
      <c r="D402" s="14">
        <v>0.23833405252205001</v>
      </c>
      <c r="E402" s="14">
        <v>0.324783582133368</v>
      </c>
      <c r="F402" s="14"/>
      <c r="G402" s="14">
        <v>0.29061333834226899</v>
      </c>
      <c r="H402" s="14">
        <v>0.21608741382451299</v>
      </c>
      <c r="I402" s="14">
        <v>0.24601201091335501</v>
      </c>
      <c r="J402" s="14">
        <v>0.29410911381343702</v>
      </c>
      <c r="K402" s="14">
        <v>0.28890975186811102</v>
      </c>
      <c r="L402" s="14">
        <v>0.34624819836659099</v>
      </c>
      <c r="M402" s="14"/>
      <c r="N402" s="14">
        <v>0.27205357926165002</v>
      </c>
      <c r="O402" s="14">
        <v>0.229420292539392</v>
      </c>
      <c r="P402" s="14">
        <v>0.15017439152469</v>
      </c>
      <c r="Q402" s="14">
        <v>0.38891448743896501</v>
      </c>
      <c r="R402" s="14">
        <v>0.53790238247020306</v>
      </c>
      <c r="S402" s="14"/>
      <c r="T402" s="14">
        <v>0.237753984279966</v>
      </c>
      <c r="U402" s="14">
        <v>0.31040249788892499</v>
      </c>
      <c r="V402" s="14"/>
      <c r="W402" s="14">
        <v>0.30691788885981502</v>
      </c>
      <c r="X402" s="14">
        <v>0.27670048844565998</v>
      </c>
      <c r="Y402" s="14"/>
      <c r="Z402" s="14">
        <v>0.28939015502506699</v>
      </c>
      <c r="AA402" s="14">
        <v>0.27782760052281702</v>
      </c>
    </row>
    <row r="403" spans="2:27" x14ac:dyDescent="0.3">
      <c r="B403" t="s">
        <v>55</v>
      </c>
      <c r="C403" s="14">
        <v>0.133920297047362</v>
      </c>
      <c r="D403" s="14">
        <v>0.25329803114475102</v>
      </c>
      <c r="E403" s="14">
        <v>1.8299046642448601E-2</v>
      </c>
      <c r="F403" s="14"/>
      <c r="G403" s="14">
        <v>0.13986112443208201</v>
      </c>
      <c r="H403" s="14">
        <v>0.26552703682849998</v>
      </c>
      <c r="I403" s="14">
        <v>0.22189618026789101</v>
      </c>
      <c r="J403" s="14">
        <v>0.122499508010424</v>
      </c>
      <c r="K403" s="14">
        <v>9.4619143791960195E-2</v>
      </c>
      <c r="L403" s="14">
        <v>-1.27453625184178E-2</v>
      </c>
      <c r="M403" s="14"/>
      <c r="N403" s="14">
        <v>0.1604691608264</v>
      </c>
      <c r="O403" s="14">
        <v>0.283743273966994</v>
      </c>
      <c r="P403" s="14">
        <v>0.467327318187993</v>
      </c>
      <c r="Q403" s="14">
        <v>-3.8940436730006703E-2</v>
      </c>
      <c r="R403" s="14">
        <v>-0.35675257909322899</v>
      </c>
      <c r="S403" s="14"/>
      <c r="T403" s="14">
        <v>0.229909276867101</v>
      </c>
      <c r="U403" s="14">
        <v>7.3533919545037907E-2</v>
      </c>
      <c r="V403" s="14"/>
      <c r="W403" s="14">
        <v>3.8322324736298298E-2</v>
      </c>
      <c r="X403" s="14">
        <v>0.15589554591968899</v>
      </c>
      <c r="Y403" s="14"/>
      <c r="Z403" s="14">
        <v>0.16095472736710001</v>
      </c>
      <c r="AA403" s="14">
        <v>0.116564663483492</v>
      </c>
    </row>
    <row r="404" spans="2:27" x14ac:dyDescent="0.3">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row>
    <row r="405" spans="2:27" x14ac:dyDescent="0.3">
      <c r="B405" s="6" t="s">
        <v>182</v>
      </c>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row>
    <row r="406" spans="2:27" x14ac:dyDescent="0.3">
      <c r="B406" s="24" t="s">
        <v>59</v>
      </c>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row>
    <row r="407" spans="2:27" x14ac:dyDescent="0.3">
      <c r="B407" t="s">
        <v>47</v>
      </c>
      <c r="C407" s="14">
        <v>0.17894243539416599</v>
      </c>
      <c r="D407" s="14">
        <v>0.22948090861908599</v>
      </c>
      <c r="E407" s="14">
        <v>0.13030581499896099</v>
      </c>
      <c r="F407" s="14"/>
      <c r="G407" s="14">
        <v>0.183476695443685</v>
      </c>
      <c r="H407" s="14">
        <v>0.25128165728186203</v>
      </c>
      <c r="I407" s="14">
        <v>0.23554672771921001</v>
      </c>
      <c r="J407" s="14">
        <v>0.18727614872124301</v>
      </c>
      <c r="K407" s="14">
        <v>0.13510333318762899</v>
      </c>
      <c r="L407" s="14">
        <v>9.3864047869080203E-2</v>
      </c>
      <c r="M407" s="14"/>
      <c r="N407" s="14">
        <v>0.21527743551702799</v>
      </c>
      <c r="O407" s="14">
        <v>0.22060889368256301</v>
      </c>
      <c r="P407" s="14">
        <v>0.24400420966962599</v>
      </c>
      <c r="Q407" s="14">
        <v>0.157113833353558</v>
      </c>
      <c r="R407" s="14">
        <v>6.7953453318673807E-2</v>
      </c>
      <c r="S407" s="14"/>
      <c r="T407" s="14">
        <v>0.227511770274269</v>
      </c>
      <c r="U407" s="14">
        <v>0.148387613407156</v>
      </c>
      <c r="V407" s="14"/>
      <c r="W407" s="14">
        <v>0.12655075617922601</v>
      </c>
      <c r="X407" s="14">
        <v>0.190985789052768</v>
      </c>
      <c r="Y407" s="14"/>
      <c r="Z407" s="14">
        <v>0.22233651748531899</v>
      </c>
      <c r="AA407" s="14">
        <v>0.15108419023392999</v>
      </c>
    </row>
    <row r="408" spans="2:27" x14ac:dyDescent="0.3">
      <c r="B408" t="s">
        <v>48</v>
      </c>
      <c r="C408" s="14">
        <v>0.34708885504463999</v>
      </c>
      <c r="D408" s="14">
        <v>0.36946749196677198</v>
      </c>
      <c r="E408" s="14">
        <v>0.32578282746089998</v>
      </c>
      <c r="F408" s="14"/>
      <c r="G408" s="14">
        <v>0.38485151861170702</v>
      </c>
      <c r="H408" s="14">
        <v>0.33684565794863403</v>
      </c>
      <c r="I408" s="14">
        <v>0.36557011161125202</v>
      </c>
      <c r="J408" s="14">
        <v>0.32921945538822001</v>
      </c>
      <c r="K408" s="14">
        <v>0.34362920689711102</v>
      </c>
      <c r="L408" s="14">
        <v>0.33209186022772003</v>
      </c>
      <c r="M408" s="14"/>
      <c r="N408" s="14">
        <v>0.356675663339939</v>
      </c>
      <c r="O408" s="14">
        <v>0.372851484283654</v>
      </c>
      <c r="P408" s="14">
        <v>0.41276703789499097</v>
      </c>
      <c r="Q408" s="14">
        <v>0.319911829127764</v>
      </c>
      <c r="R408" s="14">
        <v>0.303398907492131</v>
      </c>
      <c r="S408" s="14"/>
      <c r="T408" s="14">
        <v>0.37310847131268998</v>
      </c>
      <c r="U408" s="14">
        <v>0.33071999297965299</v>
      </c>
      <c r="V408" s="14"/>
      <c r="W408" s="14">
        <v>0.33007178569012302</v>
      </c>
      <c r="X408" s="14">
        <v>0.35100059422804403</v>
      </c>
      <c r="Y408" s="14"/>
      <c r="Z408" s="14">
        <v>0.34251134232678498</v>
      </c>
      <c r="AA408" s="14">
        <v>0.35002753850959301</v>
      </c>
    </row>
    <row r="409" spans="2:27" x14ac:dyDescent="0.3">
      <c r="B409" t="s">
        <v>49</v>
      </c>
      <c r="C409" s="14">
        <v>0.226266305167584</v>
      </c>
      <c r="D409" s="14">
        <v>0.204548135439927</v>
      </c>
      <c r="E409" s="14">
        <v>0.24710061192621199</v>
      </c>
      <c r="F409" s="14"/>
      <c r="G409" s="14">
        <v>0.21500130970627301</v>
      </c>
      <c r="H409" s="14">
        <v>0.20336385444765101</v>
      </c>
      <c r="I409" s="14">
        <v>0.193107304888058</v>
      </c>
      <c r="J409" s="14">
        <v>0.19430936915457001</v>
      </c>
      <c r="K409" s="14">
        <v>0.243941918603613</v>
      </c>
      <c r="L409" s="14">
        <v>0.29331633145843999</v>
      </c>
      <c r="M409" s="14"/>
      <c r="N409" s="14">
        <v>0.19257800919170101</v>
      </c>
      <c r="O409" s="14">
        <v>0.21687126669364101</v>
      </c>
      <c r="P409" s="14">
        <v>0.20096685320537</v>
      </c>
      <c r="Q409" s="14">
        <v>0.21775566936615801</v>
      </c>
      <c r="R409" s="14">
        <v>0.296776535813219</v>
      </c>
      <c r="S409" s="14"/>
      <c r="T409" s="14">
        <v>0.213963449400557</v>
      </c>
      <c r="U409" s="14">
        <v>0.234005994599637</v>
      </c>
      <c r="V409" s="14"/>
      <c r="W409" s="14">
        <v>0.28732704388265901</v>
      </c>
      <c r="X409" s="14">
        <v>0.21223018183616299</v>
      </c>
      <c r="Y409" s="14"/>
      <c r="Z409" s="14">
        <v>0.20971037306361401</v>
      </c>
      <c r="AA409" s="14">
        <v>0.236894925319977</v>
      </c>
    </row>
    <row r="410" spans="2:27" x14ac:dyDescent="0.3">
      <c r="B410" t="s">
        <v>50</v>
      </c>
      <c r="C410" s="14">
        <v>0.15323554775265699</v>
      </c>
      <c r="D410" s="14">
        <v>0.14219603424288199</v>
      </c>
      <c r="E410" s="14">
        <v>0.16379113898679501</v>
      </c>
      <c r="F410" s="14"/>
      <c r="G410" s="14">
        <v>0.11862564130556801</v>
      </c>
      <c r="H410" s="14">
        <v>0.11375083511942299</v>
      </c>
      <c r="I410" s="14">
        <v>0.123604493965649</v>
      </c>
      <c r="J410" s="14">
        <v>0.15602552197457401</v>
      </c>
      <c r="K410" s="14">
        <v>0.18176600627530701</v>
      </c>
      <c r="L410" s="14">
        <v>0.21097695162489899</v>
      </c>
      <c r="M410" s="14"/>
      <c r="N410" s="14">
        <v>0.15836364735877101</v>
      </c>
      <c r="O410" s="14">
        <v>0.135865892264843</v>
      </c>
      <c r="P410" s="14">
        <v>0.10812475308283399</v>
      </c>
      <c r="Q410" s="14">
        <v>0.234550080931031</v>
      </c>
      <c r="R410" s="14">
        <v>0.17302112826372601</v>
      </c>
      <c r="S410" s="14"/>
      <c r="T410" s="14">
        <v>0.100107244599439</v>
      </c>
      <c r="U410" s="14">
        <v>0.18665840292095801</v>
      </c>
      <c r="V410" s="14"/>
      <c r="W410" s="14">
        <v>0.165463463368759</v>
      </c>
      <c r="X410" s="14">
        <v>0.15042469850180301</v>
      </c>
      <c r="Y410" s="14"/>
      <c r="Z410" s="14">
        <v>0.155180230402406</v>
      </c>
      <c r="AA410" s="14">
        <v>0.15198709535074201</v>
      </c>
    </row>
    <row r="411" spans="2:27" x14ac:dyDescent="0.3">
      <c r="B411" t="s">
        <v>51</v>
      </c>
      <c r="C411" s="14">
        <v>3.8950738867847098E-2</v>
      </c>
      <c r="D411" s="14">
        <v>3.3556588855590402E-2</v>
      </c>
      <c r="E411" s="14">
        <v>4.4365445488270899E-2</v>
      </c>
      <c r="F411" s="14"/>
      <c r="G411" s="14">
        <v>5.3132919208822897E-2</v>
      </c>
      <c r="H411" s="14">
        <v>3.48598477133088E-2</v>
      </c>
      <c r="I411" s="14">
        <v>2.7229263677229502E-2</v>
      </c>
      <c r="J411" s="14">
        <v>4.6929138124268903E-2</v>
      </c>
      <c r="K411" s="14">
        <v>5.4873244983022498E-2</v>
      </c>
      <c r="L411" s="14">
        <v>2.52202622121762E-2</v>
      </c>
      <c r="M411" s="14"/>
      <c r="N411" s="14">
        <v>3.5927137144884103E-2</v>
      </c>
      <c r="O411" s="14">
        <v>3.2097666061285002E-2</v>
      </c>
      <c r="P411" s="14">
        <v>1.2767973346604599E-2</v>
      </c>
      <c r="Q411" s="14">
        <v>5.3498452137847603E-2</v>
      </c>
      <c r="R411" s="14">
        <v>0.109863525742581</v>
      </c>
      <c r="S411" s="14"/>
      <c r="T411" s="14">
        <v>2.7147197691174099E-2</v>
      </c>
      <c r="U411" s="14">
        <v>4.63763109980787E-2</v>
      </c>
      <c r="V411" s="14"/>
      <c r="W411" s="14">
        <v>3.0624214935799501E-2</v>
      </c>
      <c r="X411" s="14">
        <v>4.0864769377330502E-2</v>
      </c>
      <c r="Y411" s="14"/>
      <c r="Z411" s="14">
        <v>4.01906243372031E-2</v>
      </c>
      <c r="AA411" s="14">
        <v>3.8154753984392803E-2</v>
      </c>
    </row>
    <row r="412" spans="2:27" x14ac:dyDescent="0.3">
      <c r="B412" t="s">
        <v>102</v>
      </c>
      <c r="C412" s="14">
        <v>5.5516117773106201E-2</v>
      </c>
      <c r="D412" s="14">
        <v>2.07508408757421E-2</v>
      </c>
      <c r="E412" s="14">
        <v>8.8654161138861806E-2</v>
      </c>
      <c r="F412" s="14"/>
      <c r="G412" s="14">
        <v>4.4911915723944297E-2</v>
      </c>
      <c r="H412" s="14">
        <v>5.9898147489121201E-2</v>
      </c>
      <c r="I412" s="14">
        <v>5.4942098138601299E-2</v>
      </c>
      <c r="J412" s="14">
        <v>8.6240366637124796E-2</v>
      </c>
      <c r="K412" s="14">
        <v>4.0686290053317302E-2</v>
      </c>
      <c r="L412" s="14">
        <v>4.4530546607684303E-2</v>
      </c>
      <c r="M412" s="14"/>
      <c r="N412" s="14">
        <v>4.1178107447676499E-2</v>
      </c>
      <c r="O412" s="14">
        <v>2.1704797014013601E-2</v>
      </c>
      <c r="P412" s="14">
        <v>2.1369172800573901E-2</v>
      </c>
      <c r="Q412" s="14">
        <v>1.7170135083641899E-2</v>
      </c>
      <c r="R412" s="14">
        <v>4.8986449369668401E-2</v>
      </c>
      <c r="S412" s="14"/>
      <c r="T412" s="14">
        <v>5.8161866721871E-2</v>
      </c>
      <c r="U412" s="14">
        <v>5.3851685094516197E-2</v>
      </c>
      <c r="V412" s="14"/>
      <c r="W412" s="14">
        <v>5.9962735943433598E-2</v>
      </c>
      <c r="X412" s="14">
        <v>5.4493967003891197E-2</v>
      </c>
      <c r="Y412" s="14"/>
      <c r="Z412" s="14">
        <v>3.00709123846736E-2</v>
      </c>
      <c r="AA412" s="14">
        <v>7.1851496601364306E-2</v>
      </c>
    </row>
    <row r="413" spans="2:27" x14ac:dyDescent="0.3">
      <c r="B413" t="s">
        <v>53</v>
      </c>
      <c r="C413" s="14">
        <v>0.52603129043880603</v>
      </c>
      <c r="D413" s="14">
        <v>0.59894840058585797</v>
      </c>
      <c r="E413" s="14">
        <v>0.45608864245986103</v>
      </c>
      <c r="F413" s="14"/>
      <c r="G413" s="14">
        <v>0.56832821405539102</v>
      </c>
      <c r="H413" s="14">
        <v>0.588127315230496</v>
      </c>
      <c r="I413" s="14">
        <v>0.60111683933046201</v>
      </c>
      <c r="J413" s="14">
        <v>0.51649560410946205</v>
      </c>
      <c r="K413" s="14">
        <v>0.47873254008473998</v>
      </c>
      <c r="L413" s="14">
        <v>0.42595590809680101</v>
      </c>
      <c r="M413" s="14"/>
      <c r="N413" s="14">
        <v>0.57195309885696699</v>
      </c>
      <c r="O413" s="14">
        <v>0.59346037796621698</v>
      </c>
      <c r="P413" s="14">
        <v>0.65677124756461702</v>
      </c>
      <c r="Q413" s="14">
        <v>0.477025662481322</v>
      </c>
      <c r="R413" s="14">
        <v>0.37135236081080403</v>
      </c>
      <c r="S413" s="14"/>
      <c r="T413" s="14">
        <v>0.60062024158695904</v>
      </c>
      <c r="U413" s="14">
        <v>0.47910760638680999</v>
      </c>
      <c r="V413" s="14"/>
      <c r="W413" s="14">
        <v>0.45662254186934897</v>
      </c>
      <c r="X413" s="14">
        <v>0.54198638328081195</v>
      </c>
      <c r="Y413" s="14"/>
      <c r="Z413" s="14">
        <v>0.56484785981210395</v>
      </c>
      <c r="AA413" s="14">
        <v>0.50111172874352305</v>
      </c>
    </row>
    <row r="414" spans="2:27" x14ac:dyDescent="0.3">
      <c r="B414" t="s">
        <v>54</v>
      </c>
      <c r="C414" s="14">
        <v>0.19218628662050399</v>
      </c>
      <c r="D414" s="14">
        <v>0.175752623098473</v>
      </c>
      <c r="E414" s="14">
        <v>0.20815658447506599</v>
      </c>
      <c r="F414" s="14"/>
      <c r="G414" s="14">
        <v>0.17175856051439101</v>
      </c>
      <c r="H414" s="14">
        <v>0.14861068283273099</v>
      </c>
      <c r="I414" s="14">
        <v>0.15083375764287801</v>
      </c>
      <c r="J414" s="14">
        <v>0.202954660098843</v>
      </c>
      <c r="K414" s="14">
        <v>0.23663925125832999</v>
      </c>
      <c r="L414" s="14">
        <v>0.23619721383707501</v>
      </c>
      <c r="M414" s="14"/>
      <c r="N414" s="14">
        <v>0.194290784503655</v>
      </c>
      <c r="O414" s="14">
        <v>0.167963558326128</v>
      </c>
      <c r="P414" s="14">
        <v>0.120892726429439</v>
      </c>
      <c r="Q414" s="14">
        <v>0.28804853306887901</v>
      </c>
      <c r="R414" s="14">
        <v>0.28288465400630802</v>
      </c>
      <c r="S414" s="14"/>
      <c r="T414" s="14">
        <v>0.127254442290613</v>
      </c>
      <c r="U414" s="14">
        <v>0.23303471391903699</v>
      </c>
      <c r="V414" s="14"/>
      <c r="W414" s="14">
        <v>0.196087678304559</v>
      </c>
      <c r="X414" s="14">
        <v>0.19128946787913401</v>
      </c>
      <c r="Y414" s="14"/>
      <c r="Z414" s="14">
        <v>0.195370854739609</v>
      </c>
      <c r="AA414" s="14">
        <v>0.190141849335135</v>
      </c>
    </row>
    <row r="415" spans="2:27" x14ac:dyDescent="0.3">
      <c r="B415" t="s">
        <v>55</v>
      </c>
      <c r="C415" s="14">
        <v>0.33384500381830201</v>
      </c>
      <c r="D415" s="14">
        <v>0.42319577748738602</v>
      </c>
      <c r="E415" s="14">
        <v>0.24793205798479501</v>
      </c>
      <c r="F415" s="14"/>
      <c r="G415" s="14">
        <v>0.39656965354100099</v>
      </c>
      <c r="H415" s="14">
        <v>0.43951663239776501</v>
      </c>
      <c r="I415" s="14">
        <v>0.45028308168758402</v>
      </c>
      <c r="J415" s="14">
        <v>0.31354094401061999</v>
      </c>
      <c r="K415" s="14">
        <v>0.24209328882641101</v>
      </c>
      <c r="L415" s="14">
        <v>0.189758694259726</v>
      </c>
      <c r="M415" s="14"/>
      <c r="N415" s="14">
        <v>0.37766231435331199</v>
      </c>
      <c r="O415" s="14">
        <v>0.42549681964008901</v>
      </c>
      <c r="P415" s="14">
        <v>0.53587852113517798</v>
      </c>
      <c r="Q415" s="14">
        <v>0.18897712941244299</v>
      </c>
      <c r="R415" s="14">
        <v>8.8467706804496699E-2</v>
      </c>
      <c r="S415" s="14"/>
      <c r="T415" s="14">
        <v>0.47336579929634598</v>
      </c>
      <c r="U415" s="14">
        <v>0.246072892467773</v>
      </c>
      <c r="V415" s="14"/>
      <c r="W415" s="14">
        <v>0.26053486356479</v>
      </c>
      <c r="X415" s="14">
        <v>0.35069691540167802</v>
      </c>
      <c r="Y415" s="14"/>
      <c r="Z415" s="14">
        <v>0.36947700507249498</v>
      </c>
      <c r="AA415" s="14">
        <v>0.31096987940838799</v>
      </c>
    </row>
    <row r="416" spans="2:27" x14ac:dyDescent="0.3">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row>
    <row r="417" spans="2:27" x14ac:dyDescent="0.3">
      <c r="B417" s="6" t="s">
        <v>183</v>
      </c>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row>
    <row r="418" spans="2:27" x14ac:dyDescent="0.3">
      <c r="B418" s="24" t="s">
        <v>59</v>
      </c>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row>
    <row r="419" spans="2:27" x14ac:dyDescent="0.3">
      <c r="B419" t="s">
        <v>47</v>
      </c>
      <c r="C419" s="14">
        <v>0.15442452261939801</v>
      </c>
      <c r="D419" s="14">
        <v>0.19045196755055399</v>
      </c>
      <c r="E419" s="14">
        <v>0.119856297464115</v>
      </c>
      <c r="F419" s="14"/>
      <c r="G419" s="14">
        <v>0.15196285318800001</v>
      </c>
      <c r="H419" s="14">
        <v>0.195275934794717</v>
      </c>
      <c r="I419" s="14">
        <v>0.20194544950872101</v>
      </c>
      <c r="J419" s="14">
        <v>0.138074208930312</v>
      </c>
      <c r="K419" s="14">
        <v>0.134437443166187</v>
      </c>
      <c r="L419" s="14">
        <v>0.11094365711588</v>
      </c>
      <c r="M419" s="14"/>
      <c r="N419" s="14">
        <v>0.16153855994841099</v>
      </c>
      <c r="O419" s="14">
        <v>0.17479197200586499</v>
      </c>
      <c r="P419" s="14">
        <v>0.29678869097359001</v>
      </c>
      <c r="Q419" s="14">
        <v>0.119459609194772</v>
      </c>
      <c r="R419" s="14">
        <v>5.1163544724132197E-2</v>
      </c>
      <c r="S419" s="14"/>
      <c r="T419" s="14">
        <v>0.20199615966718701</v>
      </c>
      <c r="U419" s="14">
        <v>0.12449734932756699</v>
      </c>
      <c r="V419" s="14"/>
      <c r="W419" s="14">
        <v>0.10556771621453399</v>
      </c>
      <c r="X419" s="14">
        <v>0.16565530977835999</v>
      </c>
      <c r="Y419" s="14"/>
      <c r="Z419" s="14">
        <v>0.182034184410684</v>
      </c>
      <c r="AA419" s="14">
        <v>0.13669960046625301</v>
      </c>
    </row>
    <row r="420" spans="2:27" x14ac:dyDescent="0.3">
      <c r="B420" t="s">
        <v>48</v>
      </c>
      <c r="C420" s="14">
        <v>0.30398194848039201</v>
      </c>
      <c r="D420" s="14">
        <v>0.33869456510699297</v>
      </c>
      <c r="E420" s="14">
        <v>0.269237867639468</v>
      </c>
      <c r="F420" s="14"/>
      <c r="G420" s="14">
        <v>0.28451118838913803</v>
      </c>
      <c r="H420" s="14">
        <v>0.33151171948080799</v>
      </c>
      <c r="I420" s="14">
        <v>0.31679132195202298</v>
      </c>
      <c r="J420" s="14">
        <v>0.30619289097135399</v>
      </c>
      <c r="K420" s="14">
        <v>0.30280856504133202</v>
      </c>
      <c r="L420" s="14">
        <v>0.28316074271117397</v>
      </c>
      <c r="M420" s="14"/>
      <c r="N420" s="14">
        <v>0.32656526561669702</v>
      </c>
      <c r="O420" s="14">
        <v>0.354624484023014</v>
      </c>
      <c r="P420" s="14">
        <v>0.37659792050747698</v>
      </c>
      <c r="Q420" s="14">
        <v>0.25006345265714203</v>
      </c>
      <c r="R420" s="14">
        <v>0.18412361884872</v>
      </c>
      <c r="S420" s="14"/>
      <c r="T420" s="14">
        <v>0.29877047647753602</v>
      </c>
      <c r="U420" s="14">
        <v>0.30726046978875798</v>
      </c>
      <c r="V420" s="14"/>
      <c r="W420" s="14">
        <v>0.31321974459131902</v>
      </c>
      <c r="X420" s="14">
        <v>0.30185844247224303</v>
      </c>
      <c r="Y420" s="14"/>
      <c r="Z420" s="14">
        <v>0.309030953277109</v>
      </c>
      <c r="AA420" s="14">
        <v>0.300740575310044</v>
      </c>
    </row>
    <row r="421" spans="2:27" x14ac:dyDescent="0.3">
      <c r="B421" t="s">
        <v>49</v>
      </c>
      <c r="C421" s="14">
        <v>0.220613509110169</v>
      </c>
      <c r="D421" s="14">
        <v>0.21127107314372601</v>
      </c>
      <c r="E421" s="14">
        <v>0.23058133307086301</v>
      </c>
      <c r="F421" s="14"/>
      <c r="G421" s="14">
        <v>0.20319943994367601</v>
      </c>
      <c r="H421" s="14">
        <v>0.204994265840892</v>
      </c>
      <c r="I421" s="14">
        <v>0.15991724530944901</v>
      </c>
      <c r="J421" s="14">
        <v>0.19900652547389</v>
      </c>
      <c r="K421" s="14">
        <v>0.26035927539044501</v>
      </c>
      <c r="L421" s="14">
        <v>0.285010703781368</v>
      </c>
      <c r="M421" s="14"/>
      <c r="N421" s="14">
        <v>0.19837867910763199</v>
      </c>
      <c r="O421" s="14">
        <v>0.237564048980662</v>
      </c>
      <c r="P421" s="14">
        <v>0.17502307361335201</v>
      </c>
      <c r="Q421" s="14">
        <v>0.214138516894151</v>
      </c>
      <c r="R421" s="14">
        <v>0.19675961201446501</v>
      </c>
      <c r="S421" s="14"/>
      <c r="T421" s="14">
        <v>0.21746783693268101</v>
      </c>
      <c r="U421" s="14">
        <v>0.22259244198314199</v>
      </c>
      <c r="V421" s="14"/>
      <c r="W421" s="14">
        <v>0.26080990164743501</v>
      </c>
      <c r="X421" s="14">
        <v>0.21137350423954401</v>
      </c>
      <c r="Y421" s="14"/>
      <c r="Z421" s="14">
        <v>0.194845295037882</v>
      </c>
      <c r="AA421" s="14">
        <v>0.23715625388949901</v>
      </c>
    </row>
    <row r="422" spans="2:27" x14ac:dyDescent="0.3">
      <c r="B422" t="s">
        <v>50</v>
      </c>
      <c r="C422" s="14">
        <v>0.17818893828542701</v>
      </c>
      <c r="D422" s="14">
        <v>0.159124598853429</v>
      </c>
      <c r="E422" s="14">
        <v>0.19748199750314299</v>
      </c>
      <c r="F422" s="14"/>
      <c r="G422" s="14">
        <v>0.19971851671483201</v>
      </c>
      <c r="H422" s="14">
        <v>0.146197124993031</v>
      </c>
      <c r="I422" s="14">
        <v>0.15606553138533499</v>
      </c>
      <c r="J422" s="14">
        <v>0.18154113633639499</v>
      </c>
      <c r="K422" s="14">
        <v>0.164305417142664</v>
      </c>
      <c r="L422" s="14">
        <v>0.21442262947559501</v>
      </c>
      <c r="M422" s="14"/>
      <c r="N422" s="14">
        <v>0.18929692330974299</v>
      </c>
      <c r="O422" s="14">
        <v>0.17819692945315899</v>
      </c>
      <c r="P422" s="14">
        <v>0.105144677975288</v>
      </c>
      <c r="Q422" s="14">
        <v>0.24169461187988101</v>
      </c>
      <c r="R422" s="14">
        <v>0.265279802892747</v>
      </c>
      <c r="S422" s="14"/>
      <c r="T422" s="14">
        <v>0.154038363927021</v>
      </c>
      <c r="U422" s="14">
        <v>0.19338199172597301</v>
      </c>
      <c r="V422" s="14"/>
      <c r="W422" s="14">
        <v>0.18194217017466599</v>
      </c>
      <c r="X422" s="14">
        <v>0.17732617725768099</v>
      </c>
      <c r="Y422" s="14"/>
      <c r="Z422" s="14">
        <v>0.17373473756103</v>
      </c>
      <c r="AA422" s="14">
        <v>0.181048457597589</v>
      </c>
    </row>
    <row r="423" spans="2:27" x14ac:dyDescent="0.3">
      <c r="B423" t="s">
        <v>51</v>
      </c>
      <c r="C423" s="14">
        <v>8.6537455913935898E-2</v>
      </c>
      <c r="D423" s="14">
        <v>8.2662322002924699E-2</v>
      </c>
      <c r="E423" s="14">
        <v>8.9843736377855601E-2</v>
      </c>
      <c r="F423" s="14"/>
      <c r="G423" s="14">
        <v>9.7985971243553904E-2</v>
      </c>
      <c r="H423" s="14">
        <v>7.3919987831376793E-2</v>
      </c>
      <c r="I423" s="14">
        <v>9.1934749718630901E-2</v>
      </c>
      <c r="J423" s="14">
        <v>9.4842370671313403E-2</v>
      </c>
      <c r="K423" s="14">
        <v>8.1987918758729406E-2</v>
      </c>
      <c r="L423" s="14">
        <v>8.1114618249057496E-2</v>
      </c>
      <c r="M423" s="14"/>
      <c r="N423" s="14">
        <v>8.8093128457309197E-2</v>
      </c>
      <c r="O423" s="14">
        <v>3.2283221785265902E-2</v>
      </c>
      <c r="P423" s="14">
        <v>1.9766725375068E-2</v>
      </c>
      <c r="Q423" s="14">
        <v>0.158894349711758</v>
      </c>
      <c r="R423" s="14">
        <v>0.21787341375475</v>
      </c>
      <c r="S423" s="14"/>
      <c r="T423" s="14">
        <v>6.3373397765225201E-2</v>
      </c>
      <c r="U423" s="14">
        <v>0.101109894984345</v>
      </c>
      <c r="V423" s="14"/>
      <c r="W423" s="14">
        <v>8.5872322158189907E-2</v>
      </c>
      <c r="X423" s="14">
        <v>8.6690351205149202E-2</v>
      </c>
      <c r="Y423" s="14"/>
      <c r="Z423" s="14">
        <v>0.11346148873603901</v>
      </c>
      <c r="AA423" s="14">
        <v>6.9252695621395702E-2</v>
      </c>
    </row>
    <row r="424" spans="2:27" x14ac:dyDescent="0.3">
      <c r="B424" t="s">
        <v>102</v>
      </c>
      <c r="C424" s="14">
        <v>5.62536255906773E-2</v>
      </c>
      <c r="D424" s="14">
        <v>1.7795473342372799E-2</v>
      </c>
      <c r="E424" s="14">
        <v>9.2998767944554805E-2</v>
      </c>
      <c r="F424" s="14"/>
      <c r="G424" s="14">
        <v>6.2622030520799593E-2</v>
      </c>
      <c r="H424" s="14">
        <v>4.81009670591745E-2</v>
      </c>
      <c r="I424" s="14">
        <v>7.33457021258416E-2</v>
      </c>
      <c r="J424" s="14">
        <v>8.0342867616736105E-2</v>
      </c>
      <c r="K424" s="14">
        <v>5.6101380500642402E-2</v>
      </c>
      <c r="L424" s="14">
        <v>2.5347648666926001E-2</v>
      </c>
      <c r="M424" s="14"/>
      <c r="N424" s="14">
        <v>3.6127443560207598E-2</v>
      </c>
      <c r="O424" s="14">
        <v>2.2539343752033501E-2</v>
      </c>
      <c r="P424" s="14">
        <v>2.6678911555225001E-2</v>
      </c>
      <c r="Q424" s="14">
        <v>1.5749459662296E-2</v>
      </c>
      <c r="R424" s="14">
        <v>8.4800007765185995E-2</v>
      </c>
      <c r="S424" s="14"/>
      <c r="T424" s="14">
        <v>6.4353765230351107E-2</v>
      </c>
      <c r="U424" s="14">
        <v>5.11578521902155E-2</v>
      </c>
      <c r="V424" s="14"/>
      <c r="W424" s="14">
        <v>5.2588145213855499E-2</v>
      </c>
      <c r="X424" s="14">
        <v>5.7096215047022503E-2</v>
      </c>
      <c r="Y424" s="14"/>
      <c r="Z424" s="14">
        <v>2.6893340977256399E-2</v>
      </c>
      <c r="AA424" s="14">
        <v>7.5102417115218797E-2</v>
      </c>
    </row>
    <row r="425" spans="2:27" x14ac:dyDescent="0.3">
      <c r="B425" t="s">
        <v>53</v>
      </c>
      <c r="C425" s="14">
        <v>0.45840647109978999</v>
      </c>
      <c r="D425" s="14">
        <v>0.52914653265754696</v>
      </c>
      <c r="E425" s="14">
        <v>0.38909416510358302</v>
      </c>
      <c r="F425" s="14"/>
      <c r="G425" s="14">
        <v>0.43647404157713798</v>
      </c>
      <c r="H425" s="14">
        <v>0.52678765427552499</v>
      </c>
      <c r="I425" s="14">
        <v>0.51873677146074304</v>
      </c>
      <c r="J425" s="14">
        <v>0.44426709990166502</v>
      </c>
      <c r="K425" s="14">
        <v>0.43724600820751902</v>
      </c>
      <c r="L425" s="14">
        <v>0.39410439982705397</v>
      </c>
      <c r="M425" s="14"/>
      <c r="N425" s="14">
        <v>0.48810382556510801</v>
      </c>
      <c r="O425" s="14">
        <v>0.52941645602887999</v>
      </c>
      <c r="P425" s="14">
        <v>0.67338661148106704</v>
      </c>
      <c r="Q425" s="14">
        <v>0.36952306185191502</v>
      </c>
      <c r="R425" s="14">
        <v>0.23528716357285201</v>
      </c>
      <c r="S425" s="14"/>
      <c r="T425" s="14">
        <v>0.50076663614472205</v>
      </c>
      <c r="U425" s="14">
        <v>0.43175781911632499</v>
      </c>
      <c r="V425" s="14"/>
      <c r="W425" s="14">
        <v>0.418787460805853</v>
      </c>
      <c r="X425" s="14">
        <v>0.46751375225060299</v>
      </c>
      <c r="Y425" s="14"/>
      <c r="Z425" s="14">
        <v>0.49106513768779297</v>
      </c>
      <c r="AA425" s="14">
        <v>0.43744017577629801</v>
      </c>
    </row>
    <row r="426" spans="2:27" x14ac:dyDescent="0.3">
      <c r="B426" t="s">
        <v>54</v>
      </c>
      <c r="C426" s="14">
        <v>0.264726394199363</v>
      </c>
      <c r="D426" s="14">
        <v>0.241786920856354</v>
      </c>
      <c r="E426" s="14">
        <v>0.28732573388099902</v>
      </c>
      <c r="F426" s="14"/>
      <c r="G426" s="14">
        <v>0.297704487958386</v>
      </c>
      <c r="H426" s="14">
        <v>0.22011711282440799</v>
      </c>
      <c r="I426" s="14">
        <v>0.24800028110396599</v>
      </c>
      <c r="J426" s="14">
        <v>0.27638350700770897</v>
      </c>
      <c r="K426" s="14">
        <v>0.24629333590139299</v>
      </c>
      <c r="L426" s="14">
        <v>0.29553724772465201</v>
      </c>
      <c r="M426" s="14"/>
      <c r="N426" s="14">
        <v>0.277390051767052</v>
      </c>
      <c r="O426" s="14">
        <v>0.21048015123842501</v>
      </c>
      <c r="P426" s="14">
        <v>0.124911403350356</v>
      </c>
      <c r="Q426" s="14">
        <v>0.40058896159163898</v>
      </c>
      <c r="R426" s="14">
        <v>0.483153216647497</v>
      </c>
      <c r="S426" s="14"/>
      <c r="T426" s="14">
        <v>0.21741176169224599</v>
      </c>
      <c r="U426" s="14">
        <v>0.29449188671031701</v>
      </c>
      <c r="V426" s="14"/>
      <c r="W426" s="14">
        <v>0.26781449233285598</v>
      </c>
      <c r="X426" s="14">
        <v>0.26401652846283002</v>
      </c>
      <c r="Y426" s="14"/>
      <c r="Z426" s="14">
        <v>0.28719622629706898</v>
      </c>
      <c r="AA426" s="14">
        <v>0.250301153218984</v>
      </c>
    </row>
    <row r="427" spans="2:27" x14ac:dyDescent="0.3">
      <c r="B427" t="s">
        <v>55</v>
      </c>
      <c r="C427" s="14">
        <v>0.19368007690042699</v>
      </c>
      <c r="D427" s="14">
        <v>0.28735961180119302</v>
      </c>
      <c r="E427" s="14">
        <v>0.101768431222584</v>
      </c>
      <c r="F427" s="14"/>
      <c r="G427" s="14">
        <v>0.13876955361875101</v>
      </c>
      <c r="H427" s="14">
        <v>0.306670541451117</v>
      </c>
      <c r="I427" s="14">
        <v>0.27073649035677699</v>
      </c>
      <c r="J427" s="14">
        <v>0.16788359289395699</v>
      </c>
      <c r="K427" s="14">
        <v>0.190952672306125</v>
      </c>
      <c r="L427" s="14">
        <v>9.8567152102402397E-2</v>
      </c>
      <c r="M427" s="14"/>
      <c r="N427" s="14">
        <v>0.210713773798056</v>
      </c>
      <c r="O427" s="14">
        <v>0.31893630479045398</v>
      </c>
      <c r="P427" s="14">
        <v>0.54847520813071204</v>
      </c>
      <c r="Q427" s="14">
        <v>-3.1065899739723901E-2</v>
      </c>
      <c r="R427" s="14">
        <v>-0.24786605307464499</v>
      </c>
      <c r="S427" s="14"/>
      <c r="T427" s="14">
        <v>0.28335487445247698</v>
      </c>
      <c r="U427" s="14">
        <v>0.13726593240600801</v>
      </c>
      <c r="V427" s="14"/>
      <c r="W427" s="14">
        <v>0.15097296847299699</v>
      </c>
      <c r="X427" s="14">
        <v>0.20349722378777299</v>
      </c>
      <c r="Y427" s="14"/>
      <c r="Z427" s="14">
        <v>0.20386891139072399</v>
      </c>
      <c r="AA427" s="14">
        <v>0.18713902255731299</v>
      </c>
    </row>
    <row r="428" spans="2:27" x14ac:dyDescent="0.3">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row>
    <row r="429" spans="2:27" x14ac:dyDescent="0.3">
      <c r="B429" s="6" t="s">
        <v>184</v>
      </c>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row>
    <row r="430" spans="2:27" x14ac:dyDescent="0.3">
      <c r="B430" s="24" t="s">
        <v>59</v>
      </c>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row>
    <row r="431" spans="2:27" x14ac:dyDescent="0.3">
      <c r="B431" t="s">
        <v>47</v>
      </c>
      <c r="C431" s="14">
        <v>0.144456778953651</v>
      </c>
      <c r="D431" s="14">
        <v>0.185618999402517</v>
      </c>
      <c r="E431" s="14">
        <v>0.10483861004610601</v>
      </c>
      <c r="F431" s="14"/>
      <c r="G431" s="14">
        <v>0.139639639474648</v>
      </c>
      <c r="H431" s="14">
        <v>0.196014994243806</v>
      </c>
      <c r="I431" s="14">
        <v>0.18717003981011299</v>
      </c>
      <c r="J431" s="14">
        <v>0.132370754338931</v>
      </c>
      <c r="K431" s="14">
        <v>0.123692652210867</v>
      </c>
      <c r="L431" s="14">
        <v>9.4817314076336395E-2</v>
      </c>
      <c r="M431" s="14"/>
      <c r="N431" s="14">
        <v>0.16629356487581301</v>
      </c>
      <c r="O431" s="14">
        <v>0.17481811957201901</v>
      </c>
      <c r="P431" s="14">
        <v>0.24607781278675001</v>
      </c>
      <c r="Q431" s="14">
        <v>0.110423052326331</v>
      </c>
      <c r="R431" s="14">
        <v>3.72596421747588E-2</v>
      </c>
      <c r="S431" s="14"/>
      <c r="T431" s="14">
        <v>0.18148404359643799</v>
      </c>
      <c r="U431" s="14">
        <v>0.121163038518063</v>
      </c>
      <c r="V431" s="14"/>
      <c r="W431" s="14">
        <v>9.3688975665405405E-2</v>
      </c>
      <c r="X431" s="14">
        <v>0.1561268498243</v>
      </c>
      <c r="Y431" s="14"/>
      <c r="Z431" s="14">
        <v>0.17179251496047099</v>
      </c>
      <c r="AA431" s="14">
        <v>0.12690771238476101</v>
      </c>
    </row>
    <row r="432" spans="2:27" x14ac:dyDescent="0.3">
      <c r="B432" t="s">
        <v>48</v>
      </c>
      <c r="C432" s="14">
        <v>0.28600471359907398</v>
      </c>
      <c r="D432" s="14">
        <v>0.32876786268685898</v>
      </c>
      <c r="E432" s="14">
        <v>0.24536912895935001</v>
      </c>
      <c r="F432" s="14"/>
      <c r="G432" s="14">
        <v>0.27935141321719198</v>
      </c>
      <c r="H432" s="14">
        <v>0.30168052331288397</v>
      </c>
      <c r="I432" s="14">
        <v>0.29014052047390698</v>
      </c>
      <c r="J432" s="14">
        <v>0.25376671480947899</v>
      </c>
      <c r="K432" s="14">
        <v>0.30619123075396998</v>
      </c>
      <c r="L432" s="14">
        <v>0.28691330485972</v>
      </c>
      <c r="M432" s="14"/>
      <c r="N432" s="14">
        <v>0.27057151469217899</v>
      </c>
      <c r="O432" s="14">
        <v>0.34959774197888499</v>
      </c>
      <c r="P432" s="14">
        <v>0.41405843924288299</v>
      </c>
      <c r="Q432" s="14">
        <v>0.23753775940448901</v>
      </c>
      <c r="R432" s="14">
        <v>0.19121686926130499</v>
      </c>
      <c r="S432" s="14"/>
      <c r="T432" s="14">
        <v>0.30527354365015003</v>
      </c>
      <c r="U432" s="14">
        <v>0.27388275076878399</v>
      </c>
      <c r="V432" s="14"/>
      <c r="W432" s="14">
        <v>0.28739517930656899</v>
      </c>
      <c r="X432" s="14">
        <v>0.28568508516730001</v>
      </c>
      <c r="Y432" s="14"/>
      <c r="Z432" s="14">
        <v>0.26866650944642601</v>
      </c>
      <c r="AA432" s="14">
        <v>0.297135538786437</v>
      </c>
    </row>
    <row r="433" spans="2:27" x14ac:dyDescent="0.3">
      <c r="B433" t="s">
        <v>49</v>
      </c>
      <c r="C433" s="14">
        <v>0.24758075258526499</v>
      </c>
      <c r="D433" s="14">
        <v>0.236991274764766</v>
      </c>
      <c r="E433" s="14">
        <v>0.25763549946207198</v>
      </c>
      <c r="F433" s="14"/>
      <c r="G433" s="14">
        <v>0.25253333234327202</v>
      </c>
      <c r="H433" s="14">
        <v>0.245851025281422</v>
      </c>
      <c r="I433" s="14">
        <v>0.199259393980738</v>
      </c>
      <c r="J433" s="14">
        <v>0.22827898582471501</v>
      </c>
      <c r="K433" s="14">
        <v>0.287407577854222</v>
      </c>
      <c r="L433" s="14">
        <v>0.27385688065080199</v>
      </c>
      <c r="M433" s="14"/>
      <c r="N433" s="14">
        <v>0.23279003811638399</v>
      </c>
      <c r="O433" s="14">
        <v>0.26551913258459497</v>
      </c>
      <c r="P433" s="14">
        <v>0.20352876444586701</v>
      </c>
      <c r="Q433" s="14">
        <v>0.23259624256811601</v>
      </c>
      <c r="R433" s="14">
        <v>0.21442360557235801</v>
      </c>
      <c r="S433" s="14"/>
      <c r="T433" s="14">
        <v>0.25022874657717997</v>
      </c>
      <c r="U433" s="14">
        <v>0.24591490755680501</v>
      </c>
      <c r="V433" s="14"/>
      <c r="W433" s="14">
        <v>0.29742064989044498</v>
      </c>
      <c r="X433" s="14">
        <v>0.236123980850728</v>
      </c>
      <c r="Y433" s="14"/>
      <c r="Z433" s="14">
        <v>0.22483531315874999</v>
      </c>
      <c r="AA433" s="14">
        <v>0.26218292867208998</v>
      </c>
    </row>
    <row r="434" spans="2:27" x14ac:dyDescent="0.3">
      <c r="B434" t="s">
        <v>50</v>
      </c>
      <c r="C434" s="14">
        <v>0.160887722771581</v>
      </c>
      <c r="D434" s="14">
        <v>0.12579790049877701</v>
      </c>
      <c r="E434" s="14">
        <v>0.19495405241906599</v>
      </c>
      <c r="F434" s="14"/>
      <c r="G434" s="14">
        <v>0.15882481323477499</v>
      </c>
      <c r="H434" s="14">
        <v>0.11551728001726901</v>
      </c>
      <c r="I434" s="14">
        <v>0.130379341528639</v>
      </c>
      <c r="J434" s="14">
        <v>0.19765543275685599</v>
      </c>
      <c r="K434" s="14">
        <v>0.136860367182219</v>
      </c>
      <c r="L434" s="14">
        <v>0.21021444802711201</v>
      </c>
      <c r="M434" s="14"/>
      <c r="N434" s="14">
        <v>0.18486112948997699</v>
      </c>
      <c r="O434" s="14">
        <v>0.13641093691529799</v>
      </c>
      <c r="P434" s="14">
        <v>8.3288894421318094E-2</v>
      </c>
      <c r="Q434" s="14">
        <v>0.230566698855596</v>
      </c>
      <c r="R434" s="14">
        <v>0.24031503336865201</v>
      </c>
      <c r="S434" s="14"/>
      <c r="T434" s="14">
        <v>0.11446177701176399</v>
      </c>
      <c r="U434" s="14">
        <v>0.19009414513193401</v>
      </c>
      <c r="V434" s="14"/>
      <c r="W434" s="14">
        <v>0.17184821217360799</v>
      </c>
      <c r="X434" s="14">
        <v>0.15836821868013101</v>
      </c>
      <c r="Y434" s="14"/>
      <c r="Z434" s="14">
        <v>0.183644504141211</v>
      </c>
      <c r="AA434" s="14">
        <v>0.146278265354752</v>
      </c>
    </row>
    <row r="435" spans="2:27" x14ac:dyDescent="0.3">
      <c r="B435" t="s">
        <v>51</v>
      </c>
      <c r="C435" s="14">
        <v>0.101490563696519</v>
      </c>
      <c r="D435" s="14">
        <v>0.102235049407571</v>
      </c>
      <c r="E435" s="14">
        <v>0.100345663620828</v>
      </c>
      <c r="F435" s="14"/>
      <c r="G435" s="14">
        <v>0.10408900026443001</v>
      </c>
      <c r="H435" s="14">
        <v>7.6733322649263302E-2</v>
      </c>
      <c r="I435" s="14">
        <v>0.11554167681416801</v>
      </c>
      <c r="J435" s="14">
        <v>0.11105629103127</v>
      </c>
      <c r="K435" s="14">
        <v>9.3789065255901194E-2</v>
      </c>
      <c r="L435" s="14">
        <v>0.105875444935144</v>
      </c>
      <c r="M435" s="14"/>
      <c r="N435" s="14">
        <v>0.10568868292481</v>
      </c>
      <c r="O435" s="14">
        <v>4.9416186449405597E-2</v>
      </c>
      <c r="P435" s="14">
        <v>2.3792521291949802E-2</v>
      </c>
      <c r="Q435" s="14">
        <v>0.14801751129733501</v>
      </c>
      <c r="R435" s="14">
        <v>0.27462534063619298</v>
      </c>
      <c r="S435" s="14"/>
      <c r="T435" s="14">
        <v>8.0473021642304202E-2</v>
      </c>
      <c r="U435" s="14">
        <v>0.114712635970234</v>
      </c>
      <c r="V435" s="14"/>
      <c r="W435" s="14">
        <v>0.10416570361989801</v>
      </c>
      <c r="X435" s="14">
        <v>0.10087562528136799</v>
      </c>
      <c r="Y435" s="14"/>
      <c r="Z435" s="14">
        <v>0.12685917202651001</v>
      </c>
      <c r="AA435" s="14">
        <v>8.5204358846134795E-2</v>
      </c>
    </row>
    <row r="436" spans="2:27" x14ac:dyDescent="0.3">
      <c r="B436" t="s">
        <v>102</v>
      </c>
      <c r="C436" s="14">
        <v>5.9579468393910102E-2</v>
      </c>
      <c r="D436" s="14">
        <v>2.0588913239510301E-2</v>
      </c>
      <c r="E436" s="14">
        <v>9.6857045492578397E-2</v>
      </c>
      <c r="F436" s="14"/>
      <c r="G436" s="14">
        <v>6.5561801465683106E-2</v>
      </c>
      <c r="H436" s="14">
        <v>6.4202854495355705E-2</v>
      </c>
      <c r="I436" s="14">
        <v>7.7509027392434898E-2</v>
      </c>
      <c r="J436" s="14">
        <v>7.6871821238749E-2</v>
      </c>
      <c r="K436" s="14">
        <v>5.2059106742821E-2</v>
      </c>
      <c r="L436" s="14">
        <v>2.8322607450885801E-2</v>
      </c>
      <c r="M436" s="14"/>
      <c r="N436" s="14">
        <v>3.97950699008362E-2</v>
      </c>
      <c r="O436" s="14">
        <v>2.4237882499798399E-2</v>
      </c>
      <c r="P436" s="14">
        <v>2.9253567811232999E-2</v>
      </c>
      <c r="Q436" s="14">
        <v>4.0858735548133497E-2</v>
      </c>
      <c r="R436" s="14">
        <v>4.2159508986732999E-2</v>
      </c>
      <c r="S436" s="14"/>
      <c r="T436" s="14">
        <v>6.8078867522163994E-2</v>
      </c>
      <c r="U436" s="14">
        <v>5.4232522054179E-2</v>
      </c>
      <c r="V436" s="14"/>
      <c r="W436" s="14">
        <v>4.5481279344074102E-2</v>
      </c>
      <c r="X436" s="14">
        <v>6.2820240196173494E-2</v>
      </c>
      <c r="Y436" s="14"/>
      <c r="Z436" s="14">
        <v>2.4201986266631802E-2</v>
      </c>
      <c r="AA436" s="14">
        <v>8.2291195955823904E-2</v>
      </c>
    </row>
    <row r="437" spans="2:27" x14ac:dyDescent="0.3">
      <c r="B437" t="s">
        <v>53</v>
      </c>
      <c r="C437" s="14">
        <v>0.43046149255272498</v>
      </c>
      <c r="D437" s="14">
        <v>0.51438686208937601</v>
      </c>
      <c r="E437" s="14">
        <v>0.35020773900545599</v>
      </c>
      <c r="F437" s="14"/>
      <c r="G437" s="14">
        <v>0.41899105269184</v>
      </c>
      <c r="H437" s="14">
        <v>0.497695517556691</v>
      </c>
      <c r="I437" s="14">
        <v>0.47731056028402002</v>
      </c>
      <c r="J437" s="14">
        <v>0.38613746914840902</v>
      </c>
      <c r="K437" s="14">
        <v>0.42988388296483698</v>
      </c>
      <c r="L437" s="14">
        <v>0.38173061893605698</v>
      </c>
      <c r="M437" s="14"/>
      <c r="N437" s="14">
        <v>0.43686507956799298</v>
      </c>
      <c r="O437" s="14">
        <v>0.52441586155090303</v>
      </c>
      <c r="P437" s="14">
        <v>0.660136252029633</v>
      </c>
      <c r="Q437" s="14">
        <v>0.34796081173082</v>
      </c>
      <c r="R437" s="14">
        <v>0.22847651143606301</v>
      </c>
      <c r="S437" s="14"/>
      <c r="T437" s="14">
        <v>0.48675758724658702</v>
      </c>
      <c r="U437" s="14">
        <v>0.39504578928684703</v>
      </c>
      <c r="V437" s="14"/>
      <c r="W437" s="14">
        <v>0.38108415497197401</v>
      </c>
      <c r="X437" s="14">
        <v>0.44181193499159999</v>
      </c>
      <c r="Y437" s="14"/>
      <c r="Z437" s="14">
        <v>0.44045902440689699</v>
      </c>
      <c r="AA437" s="14">
        <v>0.42404325117119901</v>
      </c>
    </row>
    <row r="438" spans="2:27" x14ac:dyDescent="0.3">
      <c r="B438" t="s">
        <v>54</v>
      </c>
      <c r="C438" s="14">
        <v>0.26237828646809902</v>
      </c>
      <c r="D438" s="14">
        <v>0.22803294990634801</v>
      </c>
      <c r="E438" s="14">
        <v>0.29529971603989402</v>
      </c>
      <c r="F438" s="14"/>
      <c r="G438" s="14">
        <v>0.26291381349920501</v>
      </c>
      <c r="H438" s="14">
        <v>0.19225060266653199</v>
      </c>
      <c r="I438" s="14">
        <v>0.245921018342807</v>
      </c>
      <c r="J438" s="14">
        <v>0.308711723788127</v>
      </c>
      <c r="K438" s="14">
        <v>0.23064943243812</v>
      </c>
      <c r="L438" s="14">
        <v>0.31608989296225498</v>
      </c>
      <c r="M438" s="14"/>
      <c r="N438" s="14">
        <v>0.290549812414787</v>
      </c>
      <c r="O438" s="14">
        <v>0.185827123364703</v>
      </c>
      <c r="P438" s="14">
        <v>0.107081415713268</v>
      </c>
      <c r="Q438" s="14">
        <v>0.37858421015292998</v>
      </c>
      <c r="R438" s="14">
        <v>0.51494037400484505</v>
      </c>
      <c r="S438" s="14"/>
      <c r="T438" s="14">
        <v>0.19493479865406799</v>
      </c>
      <c r="U438" s="14">
        <v>0.30480678110216802</v>
      </c>
      <c r="V438" s="14"/>
      <c r="W438" s="14">
        <v>0.27601391579350598</v>
      </c>
      <c r="X438" s="14">
        <v>0.25924384396149902</v>
      </c>
      <c r="Y438" s="14"/>
      <c r="Z438" s="14">
        <v>0.31050367616772101</v>
      </c>
      <c r="AA438" s="14">
        <v>0.231482624200887</v>
      </c>
    </row>
    <row r="439" spans="2:27" x14ac:dyDescent="0.3">
      <c r="B439" t="s">
        <v>55</v>
      </c>
      <c r="C439" s="14">
        <v>0.16808320608462601</v>
      </c>
      <c r="D439" s="14">
        <v>0.28635391218302703</v>
      </c>
      <c r="E439" s="14">
        <v>5.4908022965562499E-2</v>
      </c>
      <c r="F439" s="14"/>
      <c r="G439" s="14">
        <v>0.156077239192635</v>
      </c>
      <c r="H439" s="14">
        <v>0.30544491489015901</v>
      </c>
      <c r="I439" s="14">
        <v>0.231389541941213</v>
      </c>
      <c r="J439" s="14">
        <v>7.7425745360282294E-2</v>
      </c>
      <c r="K439" s="14">
        <v>0.19923445052671701</v>
      </c>
      <c r="L439" s="14">
        <v>6.5640725973801495E-2</v>
      </c>
      <c r="M439" s="14"/>
      <c r="N439" s="14">
        <v>0.146315267153206</v>
      </c>
      <c r="O439" s="14">
        <v>0.3385887381862</v>
      </c>
      <c r="P439" s="14">
        <v>0.55305483631636498</v>
      </c>
      <c r="Q439" s="14">
        <v>-3.0623398422110398E-2</v>
      </c>
      <c r="R439" s="14">
        <v>-0.28646386256878198</v>
      </c>
      <c r="S439" s="14"/>
      <c r="T439" s="14">
        <v>0.29182278859251898</v>
      </c>
      <c r="U439" s="14">
        <v>9.0239008184679295E-2</v>
      </c>
      <c r="V439" s="14"/>
      <c r="W439" s="14">
        <v>0.105070239178468</v>
      </c>
      <c r="X439" s="14">
        <v>0.18256809103010099</v>
      </c>
      <c r="Y439" s="14"/>
      <c r="Z439" s="14">
        <v>0.12995534823917701</v>
      </c>
      <c r="AA439" s="14">
        <v>0.19256062697031101</v>
      </c>
    </row>
    <row r="440" spans="2:27" x14ac:dyDescent="0.3">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row>
    <row r="441" spans="2:27" x14ac:dyDescent="0.3">
      <c r="B441" s="6" t="s">
        <v>194</v>
      </c>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row>
    <row r="442" spans="2:27" x14ac:dyDescent="0.3">
      <c r="B442" s="24" t="s">
        <v>59</v>
      </c>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row>
    <row r="443" spans="2:27" x14ac:dyDescent="0.3">
      <c r="B443" t="s">
        <v>47</v>
      </c>
      <c r="C443" s="14">
        <v>0.122875883730859</v>
      </c>
      <c r="D443" s="14">
        <v>0.13461368152876599</v>
      </c>
      <c r="E443" s="14">
        <v>0.111892943904329</v>
      </c>
      <c r="F443" s="14"/>
      <c r="G443" s="14">
        <v>0.141668934008508</v>
      </c>
      <c r="H443" s="14">
        <v>0.152275918156831</v>
      </c>
      <c r="I443" s="14">
        <v>0.15988296119195899</v>
      </c>
      <c r="J443" s="14">
        <v>9.8546925658906007E-2</v>
      </c>
      <c r="K443" s="14">
        <v>0.11505949778107601</v>
      </c>
      <c r="L443" s="14">
        <v>8.1403572179235106E-2</v>
      </c>
      <c r="M443" s="14"/>
      <c r="N443" s="14">
        <v>0.18043594215373401</v>
      </c>
      <c r="O443" s="14">
        <v>0.125678262913374</v>
      </c>
      <c r="P443" s="14">
        <v>7.7523094176096E-2</v>
      </c>
      <c r="Q443" s="14">
        <v>0.189536857979478</v>
      </c>
      <c r="R443" s="14">
        <v>0.121688875924876</v>
      </c>
      <c r="S443" s="14"/>
      <c r="T443" s="14">
        <v>0.15107225589578299</v>
      </c>
      <c r="U443" s="14">
        <v>0.105137631100769</v>
      </c>
      <c r="V443" s="14"/>
      <c r="W443" s="14">
        <v>0.10255491953286899</v>
      </c>
      <c r="X443" s="14">
        <v>0.12754709416326701</v>
      </c>
      <c r="Y443" s="14"/>
      <c r="Z443" s="14">
        <v>0.165282264831804</v>
      </c>
      <c r="AA443" s="14">
        <v>9.56517254092943E-2</v>
      </c>
    </row>
    <row r="444" spans="2:27" x14ac:dyDescent="0.3">
      <c r="B444" t="s">
        <v>48</v>
      </c>
      <c r="C444" s="14">
        <v>0.43691458139814499</v>
      </c>
      <c r="D444" s="14">
        <v>0.449470241295371</v>
      </c>
      <c r="E444" s="14">
        <v>0.42510871316127702</v>
      </c>
      <c r="F444" s="14"/>
      <c r="G444" s="14">
        <v>0.427613246990595</v>
      </c>
      <c r="H444" s="14">
        <v>0.48073846242879498</v>
      </c>
      <c r="I444" s="14">
        <v>0.43628222917042098</v>
      </c>
      <c r="J444" s="14">
        <v>0.43709937101818402</v>
      </c>
      <c r="K444" s="14">
        <v>0.38663386838991898</v>
      </c>
      <c r="L444" s="14">
        <v>0.44159787185602001</v>
      </c>
      <c r="M444" s="14"/>
      <c r="N444" s="14">
        <v>0.55222686328972004</v>
      </c>
      <c r="O444" s="14">
        <v>0.43554662761808999</v>
      </c>
      <c r="P444" s="14">
        <v>0.38208229064351601</v>
      </c>
      <c r="Q444" s="14">
        <v>0.48063306016076002</v>
      </c>
      <c r="R444" s="14">
        <v>0.50142478525323897</v>
      </c>
      <c r="S444" s="14"/>
      <c r="T444" s="14">
        <v>0.42410953213514602</v>
      </c>
      <c r="U444" s="14">
        <v>0.44497019924285403</v>
      </c>
      <c r="V444" s="14"/>
      <c r="W444" s="14">
        <v>0.43659217724674498</v>
      </c>
      <c r="X444" s="14">
        <v>0.43698869292261799</v>
      </c>
      <c r="Y444" s="14"/>
      <c r="Z444" s="14">
        <v>0.484335563345765</v>
      </c>
      <c r="AA444" s="14">
        <v>0.40647113664314499</v>
      </c>
    </row>
    <row r="445" spans="2:27" x14ac:dyDescent="0.3">
      <c r="B445" t="s">
        <v>49</v>
      </c>
      <c r="C445" s="14">
        <v>0.23389323429060299</v>
      </c>
      <c r="D445" s="14">
        <v>0.23613848811270199</v>
      </c>
      <c r="E445" s="14">
        <v>0.232602573450992</v>
      </c>
      <c r="F445" s="14"/>
      <c r="G445" s="14">
        <v>0.25892579198458798</v>
      </c>
      <c r="H445" s="14">
        <v>0.213290943867703</v>
      </c>
      <c r="I445" s="14">
        <v>0.16743497172355901</v>
      </c>
      <c r="J445" s="14">
        <v>0.24124799826323801</v>
      </c>
      <c r="K445" s="14">
        <v>0.24440654776970799</v>
      </c>
      <c r="L445" s="14">
        <v>0.27494557524923902</v>
      </c>
      <c r="M445" s="14"/>
      <c r="N445" s="14">
        <v>0.15333217454904399</v>
      </c>
      <c r="O445" s="14">
        <v>0.26049892352354898</v>
      </c>
      <c r="P445" s="14">
        <v>0.270626524338068</v>
      </c>
      <c r="Q445" s="14">
        <v>0.17531139886715</v>
      </c>
      <c r="R445" s="14">
        <v>0.19795434162851</v>
      </c>
      <c r="S445" s="14"/>
      <c r="T445" s="14">
        <v>0.20994724748139501</v>
      </c>
      <c r="U445" s="14">
        <v>0.24895758232140899</v>
      </c>
      <c r="V445" s="14"/>
      <c r="W445" s="14">
        <v>0.26784335794117597</v>
      </c>
      <c r="X445" s="14">
        <v>0.226089068590937</v>
      </c>
      <c r="Y445" s="14"/>
      <c r="Z445" s="14">
        <v>0.20368851502117799</v>
      </c>
      <c r="AA445" s="14">
        <v>0.25328413816169298</v>
      </c>
    </row>
    <row r="446" spans="2:27" x14ac:dyDescent="0.3">
      <c r="B446" t="s">
        <v>50</v>
      </c>
      <c r="C446" s="14">
        <v>8.8863588353089495E-2</v>
      </c>
      <c r="D446" s="14">
        <v>0.102632838170138</v>
      </c>
      <c r="E446" s="14">
        <v>7.4965935496053002E-2</v>
      </c>
      <c r="F446" s="14"/>
      <c r="G446" s="14">
        <v>5.9792880536103599E-2</v>
      </c>
      <c r="H446" s="14">
        <v>7.0392481260405704E-2</v>
      </c>
      <c r="I446" s="14">
        <v>8.3490019009648905E-2</v>
      </c>
      <c r="J446" s="14">
        <v>9.3062185616639495E-2</v>
      </c>
      <c r="K446" s="14">
        <v>9.1843384666118397E-2</v>
      </c>
      <c r="L446" s="14">
        <v>0.122154462198397</v>
      </c>
      <c r="M446" s="14"/>
      <c r="N446" s="14">
        <v>4.0675897642618898E-2</v>
      </c>
      <c r="O446" s="14">
        <v>0.115816150987614</v>
      </c>
      <c r="P446" s="14">
        <v>0.135797736765609</v>
      </c>
      <c r="Q446" s="14">
        <v>8.7865810162077604E-2</v>
      </c>
      <c r="R446" s="14">
        <v>7.7341031516580894E-2</v>
      </c>
      <c r="S446" s="14"/>
      <c r="T446" s="14">
        <v>8.0572718247248098E-2</v>
      </c>
      <c r="U446" s="14">
        <v>9.4079349714177807E-2</v>
      </c>
      <c r="V446" s="14"/>
      <c r="W446" s="14">
        <v>8.3113228228580596E-2</v>
      </c>
      <c r="X446" s="14">
        <v>9.0185432235200397E-2</v>
      </c>
      <c r="Y446" s="14"/>
      <c r="Z446" s="14">
        <v>7.61432866915005E-2</v>
      </c>
      <c r="AA446" s="14">
        <v>9.7029800544335604E-2</v>
      </c>
    </row>
    <row r="447" spans="2:27" x14ac:dyDescent="0.3">
      <c r="B447" t="s">
        <v>51</v>
      </c>
      <c r="C447" s="14">
        <v>2.33270922635876E-2</v>
      </c>
      <c r="D447" s="14">
        <v>3.2516223488095602E-2</v>
      </c>
      <c r="E447" s="14">
        <v>1.444830081219E-2</v>
      </c>
      <c r="F447" s="14"/>
      <c r="G447" s="14">
        <v>2.0349691166022602E-2</v>
      </c>
      <c r="H447" s="14">
        <v>9.9300923643786902E-3</v>
      </c>
      <c r="I447" s="14">
        <v>2.05140599208079E-2</v>
      </c>
      <c r="J447" s="14">
        <v>1.2136482817883E-2</v>
      </c>
      <c r="K447" s="14">
        <v>5.75891732317542E-2</v>
      </c>
      <c r="L447" s="14">
        <v>2.4554354884252599E-2</v>
      </c>
      <c r="M447" s="14"/>
      <c r="N447" s="14">
        <v>6.1386540523643797E-3</v>
      </c>
      <c r="O447" s="14">
        <v>1.4746538162169901E-2</v>
      </c>
      <c r="P447" s="14">
        <v>7.2703170698230596E-2</v>
      </c>
      <c r="Q447" s="14">
        <v>9.2712412096712295E-3</v>
      </c>
      <c r="R447" s="14">
        <v>1.29495441379621E-2</v>
      </c>
      <c r="S447" s="14"/>
      <c r="T447" s="14">
        <v>2.4631674990793499E-2</v>
      </c>
      <c r="U447" s="14">
        <v>2.25063832072354E-2</v>
      </c>
      <c r="V447" s="14"/>
      <c r="W447" s="14">
        <v>2.71346894346608E-2</v>
      </c>
      <c r="X447" s="14">
        <v>2.2451834207196601E-2</v>
      </c>
      <c r="Y447" s="14"/>
      <c r="Z447" s="14">
        <v>1.7221791033509699E-2</v>
      </c>
      <c r="AA447" s="14">
        <v>2.7246589352783498E-2</v>
      </c>
    </row>
    <row r="448" spans="2:27" x14ac:dyDescent="0.3">
      <c r="B448" t="s">
        <v>102</v>
      </c>
      <c r="C448" s="14">
        <v>9.4125619963716003E-2</v>
      </c>
      <c r="D448" s="14">
        <v>4.4628527404926399E-2</v>
      </c>
      <c r="E448" s="14">
        <v>0.14098153317515899</v>
      </c>
      <c r="F448" s="14"/>
      <c r="G448" s="14">
        <v>9.1649455314181894E-2</v>
      </c>
      <c r="H448" s="14">
        <v>7.3372101921886201E-2</v>
      </c>
      <c r="I448" s="14">
        <v>0.13239575898360401</v>
      </c>
      <c r="J448" s="14">
        <v>0.11790703662514899</v>
      </c>
      <c r="K448" s="14">
        <v>0.104467528161425</v>
      </c>
      <c r="L448" s="14">
        <v>5.5344163632856103E-2</v>
      </c>
      <c r="M448" s="14"/>
      <c r="N448" s="14">
        <v>6.7190468312518598E-2</v>
      </c>
      <c r="O448" s="14">
        <v>4.7713496795203397E-2</v>
      </c>
      <c r="P448" s="14">
        <v>6.1267183378481201E-2</v>
      </c>
      <c r="Q448" s="14">
        <v>5.73816316208621E-2</v>
      </c>
      <c r="R448" s="14">
        <v>8.8641421538832005E-2</v>
      </c>
      <c r="S448" s="14"/>
      <c r="T448" s="14">
        <v>0.109666571249634</v>
      </c>
      <c r="U448" s="14">
        <v>8.4348854413555399E-2</v>
      </c>
      <c r="V448" s="14"/>
      <c r="W448" s="14">
        <v>8.2761627615968003E-2</v>
      </c>
      <c r="X448" s="14">
        <v>9.6737877880781406E-2</v>
      </c>
      <c r="Y448" s="14"/>
      <c r="Z448" s="14">
        <v>5.3328579076242298E-2</v>
      </c>
      <c r="AA448" s="14">
        <v>0.120316609888748</v>
      </c>
    </row>
    <row r="449" spans="2:27" x14ac:dyDescent="0.3">
      <c r="B449" t="s">
        <v>53</v>
      </c>
      <c r="C449" s="14">
        <v>0.55979046512900399</v>
      </c>
      <c r="D449" s="14">
        <v>0.58408392282413701</v>
      </c>
      <c r="E449" s="14">
        <v>0.53700165706560599</v>
      </c>
      <c r="F449" s="14"/>
      <c r="G449" s="14">
        <v>0.56928218099910299</v>
      </c>
      <c r="H449" s="14">
        <v>0.63301438058562698</v>
      </c>
      <c r="I449" s="14">
        <v>0.59616519036238003</v>
      </c>
      <c r="J449" s="14">
        <v>0.53564629667708996</v>
      </c>
      <c r="K449" s="14">
        <v>0.50169336617099503</v>
      </c>
      <c r="L449" s="14">
        <v>0.52300144403525495</v>
      </c>
      <c r="M449" s="14"/>
      <c r="N449" s="14">
        <v>0.73266280544345497</v>
      </c>
      <c r="O449" s="14">
        <v>0.56122489053146396</v>
      </c>
      <c r="P449" s="14">
        <v>0.459605384819612</v>
      </c>
      <c r="Q449" s="14">
        <v>0.67016991814023896</v>
      </c>
      <c r="R449" s="14">
        <v>0.62311366117811495</v>
      </c>
      <c r="S449" s="14"/>
      <c r="T449" s="14">
        <v>0.57518178803092901</v>
      </c>
      <c r="U449" s="14">
        <v>0.55010783034362298</v>
      </c>
      <c r="V449" s="14"/>
      <c r="W449" s="14">
        <v>0.53914709677961403</v>
      </c>
      <c r="X449" s="14">
        <v>0.56453578708588403</v>
      </c>
      <c r="Y449" s="14"/>
      <c r="Z449" s="14">
        <v>0.64961782817756897</v>
      </c>
      <c r="AA449" s="14">
        <v>0.50212286205244006</v>
      </c>
    </row>
    <row r="450" spans="2:27" x14ac:dyDescent="0.3">
      <c r="B450" t="s">
        <v>54</v>
      </c>
      <c r="C450" s="14">
        <v>0.112190680616677</v>
      </c>
      <c r="D450" s="14">
        <v>0.13514906165823401</v>
      </c>
      <c r="E450" s="14">
        <v>8.9414236308243106E-2</v>
      </c>
      <c r="F450" s="14"/>
      <c r="G450" s="14">
        <v>8.01425717021262E-2</v>
      </c>
      <c r="H450" s="14">
        <v>8.0322573624784399E-2</v>
      </c>
      <c r="I450" s="14">
        <v>0.104004078930457</v>
      </c>
      <c r="J450" s="14">
        <v>0.105198668434522</v>
      </c>
      <c r="K450" s="14">
        <v>0.14943255789787299</v>
      </c>
      <c r="L450" s="14">
        <v>0.14670881708264999</v>
      </c>
      <c r="M450" s="14"/>
      <c r="N450" s="14">
        <v>4.6814551694983303E-2</v>
      </c>
      <c r="O450" s="14">
        <v>0.130562689149784</v>
      </c>
      <c r="P450" s="14">
        <v>0.20850090746384001</v>
      </c>
      <c r="Q450" s="14">
        <v>9.71370513717488E-2</v>
      </c>
      <c r="R450" s="14">
        <v>9.0290575654543098E-2</v>
      </c>
      <c r="S450" s="14"/>
      <c r="T450" s="14">
        <v>0.105204393238042</v>
      </c>
      <c r="U450" s="14">
        <v>0.116585732921413</v>
      </c>
      <c r="V450" s="14"/>
      <c r="W450" s="14">
        <v>0.110247917663241</v>
      </c>
      <c r="X450" s="14">
        <v>0.11263726644239699</v>
      </c>
      <c r="Y450" s="14"/>
      <c r="Z450" s="14">
        <v>9.3365077725010195E-2</v>
      </c>
      <c r="AA450" s="14">
        <v>0.12427638989711901</v>
      </c>
    </row>
    <row r="451" spans="2:27" x14ac:dyDescent="0.3">
      <c r="B451" t="s">
        <v>55</v>
      </c>
      <c r="C451" s="14">
        <v>0.44759978451232701</v>
      </c>
      <c r="D451" s="14">
        <v>0.44893486116590398</v>
      </c>
      <c r="E451" s="14">
        <v>0.44758742075736202</v>
      </c>
      <c r="F451" s="14"/>
      <c r="G451" s="14">
        <v>0.48913960929697697</v>
      </c>
      <c r="H451" s="14">
        <v>0.55269180696084197</v>
      </c>
      <c r="I451" s="14">
        <v>0.49216111143192298</v>
      </c>
      <c r="J451" s="14">
        <v>0.43044762824256699</v>
      </c>
      <c r="K451" s="14">
        <v>0.35226080827312201</v>
      </c>
      <c r="L451" s="14">
        <v>0.37629262695260601</v>
      </c>
      <c r="M451" s="14"/>
      <c r="N451" s="14">
        <v>0.68584825374847103</v>
      </c>
      <c r="O451" s="14">
        <v>0.43066220138167999</v>
      </c>
      <c r="P451" s="14">
        <v>0.25110447735577202</v>
      </c>
      <c r="Q451" s="14">
        <v>0.57303286676848997</v>
      </c>
      <c r="R451" s="14">
        <v>0.53282308552357205</v>
      </c>
      <c r="S451" s="14"/>
      <c r="T451" s="14">
        <v>0.46997739479288803</v>
      </c>
      <c r="U451" s="14">
        <v>0.43352209742220899</v>
      </c>
      <c r="V451" s="14"/>
      <c r="W451" s="14">
        <v>0.42889917911637299</v>
      </c>
      <c r="X451" s="14">
        <v>0.45189852064348701</v>
      </c>
      <c r="Y451" s="14"/>
      <c r="Z451" s="14">
        <v>0.55625275045255895</v>
      </c>
      <c r="AA451" s="14">
        <v>0.37784647215532002</v>
      </c>
    </row>
    <row r="452" spans="2:27" x14ac:dyDescent="0.3">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row>
    <row r="453" spans="2:27" x14ac:dyDescent="0.3">
      <c r="B453" s="6" t="s">
        <v>195</v>
      </c>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row>
    <row r="454" spans="2:27" x14ac:dyDescent="0.3">
      <c r="B454" s="24" t="s">
        <v>59</v>
      </c>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row>
    <row r="455" spans="2:27" x14ac:dyDescent="0.3">
      <c r="B455" t="s">
        <v>47</v>
      </c>
      <c r="C455" s="14">
        <v>0.148605873104973</v>
      </c>
      <c r="D455" s="14">
        <v>0.17827510538677999</v>
      </c>
      <c r="E455" s="14">
        <v>0.120220877655884</v>
      </c>
      <c r="F455" s="14"/>
      <c r="G455" s="14">
        <v>0.125052364408651</v>
      </c>
      <c r="H455" s="14">
        <v>0.17306435957654601</v>
      </c>
      <c r="I455" s="14">
        <v>0.20055588618285</v>
      </c>
      <c r="J455" s="14">
        <v>0.13854202321568901</v>
      </c>
      <c r="K455" s="14">
        <v>0.111068983414747</v>
      </c>
      <c r="L455" s="14">
        <v>0.13554258939727301</v>
      </c>
      <c r="M455" s="14"/>
      <c r="N455" s="14">
        <v>0.20498641272245099</v>
      </c>
      <c r="O455" s="14">
        <v>0.156216219517991</v>
      </c>
      <c r="P455" s="14">
        <v>0.117371194938188</v>
      </c>
      <c r="Q455" s="14">
        <v>0.21339086180472799</v>
      </c>
      <c r="R455" s="14">
        <v>0.131307516341758</v>
      </c>
      <c r="S455" s="14"/>
      <c r="T455" s="14">
        <v>0.16697335369421001</v>
      </c>
      <c r="U455" s="14">
        <v>0.13705094650078101</v>
      </c>
      <c r="V455" s="14"/>
      <c r="W455" s="14">
        <v>0.12977771914144701</v>
      </c>
      <c r="X455" s="14">
        <v>0.15293392901612399</v>
      </c>
      <c r="Y455" s="14"/>
      <c r="Z455" s="14">
        <v>0.17854325070278901</v>
      </c>
      <c r="AA455" s="14">
        <v>0.12938659793232099</v>
      </c>
    </row>
    <row r="456" spans="2:27" x14ac:dyDescent="0.3">
      <c r="B456" t="s">
        <v>48</v>
      </c>
      <c r="C456" s="14">
        <v>0.48342843274897102</v>
      </c>
      <c r="D456" s="14">
        <v>0.50255010355274099</v>
      </c>
      <c r="E456" s="14">
        <v>0.46662728283148702</v>
      </c>
      <c r="F456" s="14"/>
      <c r="G456" s="14">
        <v>0.47447406186808899</v>
      </c>
      <c r="H456" s="14">
        <v>0.49529136950644997</v>
      </c>
      <c r="I456" s="14">
        <v>0.43303109094604098</v>
      </c>
      <c r="J456" s="14">
        <v>0.46497618872003599</v>
      </c>
      <c r="K456" s="14">
        <v>0.47951224630766898</v>
      </c>
      <c r="L456" s="14">
        <v>0.53825038619600396</v>
      </c>
      <c r="M456" s="14"/>
      <c r="N456" s="14">
        <v>0.57186527027030698</v>
      </c>
      <c r="O456" s="14">
        <v>0.53262936929284999</v>
      </c>
      <c r="P456" s="14">
        <v>0.42290716763660002</v>
      </c>
      <c r="Q456" s="14">
        <v>0.51604194615663801</v>
      </c>
      <c r="R456" s="14">
        <v>0.46600067262665301</v>
      </c>
      <c r="S456" s="14"/>
      <c r="T456" s="14">
        <v>0.44822385078207699</v>
      </c>
      <c r="U456" s="14">
        <v>0.50557552901415403</v>
      </c>
      <c r="V456" s="14"/>
      <c r="W456" s="14">
        <v>0.51410577515033096</v>
      </c>
      <c r="X456" s="14">
        <v>0.476376586169863</v>
      </c>
      <c r="Y456" s="14"/>
      <c r="Z456" s="14">
        <v>0.52986091368078303</v>
      </c>
      <c r="AA456" s="14">
        <v>0.45361958843514899</v>
      </c>
    </row>
    <row r="457" spans="2:27" x14ac:dyDescent="0.3">
      <c r="B457" t="s">
        <v>49</v>
      </c>
      <c r="C457" s="14">
        <v>0.200971358024264</v>
      </c>
      <c r="D457" s="14">
        <v>0.193580638772408</v>
      </c>
      <c r="E457" s="14">
        <v>0.20815762979569399</v>
      </c>
      <c r="F457" s="14"/>
      <c r="G457" s="14">
        <v>0.20880209290940399</v>
      </c>
      <c r="H457" s="14">
        <v>0.19455709241291699</v>
      </c>
      <c r="I457" s="14">
        <v>0.15087604274455901</v>
      </c>
      <c r="J457" s="14">
        <v>0.22571935749754701</v>
      </c>
      <c r="K457" s="14">
        <v>0.21451311202256801</v>
      </c>
      <c r="L457" s="14">
        <v>0.21252587844697801</v>
      </c>
      <c r="M457" s="14"/>
      <c r="N457" s="14">
        <v>0.126538003702069</v>
      </c>
      <c r="O457" s="14">
        <v>0.19992742644696401</v>
      </c>
      <c r="P457" s="14">
        <v>0.25992520075375503</v>
      </c>
      <c r="Q457" s="14">
        <v>0.17208151863131699</v>
      </c>
      <c r="R457" s="14">
        <v>0.20810425650379699</v>
      </c>
      <c r="S457" s="14"/>
      <c r="T457" s="14">
        <v>0.200121387569344</v>
      </c>
      <c r="U457" s="14">
        <v>0.20150607187217701</v>
      </c>
      <c r="V457" s="14"/>
      <c r="W457" s="14">
        <v>0.20779866310678499</v>
      </c>
      <c r="X457" s="14">
        <v>0.199401955193967</v>
      </c>
      <c r="Y457" s="14"/>
      <c r="Z457" s="14">
        <v>0.18320189909069201</v>
      </c>
      <c r="AA457" s="14">
        <v>0.21237904127232499</v>
      </c>
    </row>
    <row r="458" spans="2:27" x14ac:dyDescent="0.3">
      <c r="B458" t="s">
        <v>50</v>
      </c>
      <c r="C458" s="14">
        <v>5.0466625266915997E-2</v>
      </c>
      <c r="D458" s="14">
        <v>5.0611563984988603E-2</v>
      </c>
      <c r="E458" s="14">
        <v>4.84763496644409E-2</v>
      </c>
      <c r="F458" s="14"/>
      <c r="G458" s="14">
        <v>7.5445526950994296E-2</v>
      </c>
      <c r="H458" s="14">
        <v>4.2422573371913901E-2</v>
      </c>
      <c r="I458" s="14">
        <v>4.3874021142641197E-2</v>
      </c>
      <c r="J458" s="14">
        <v>3.8357207745291097E-2</v>
      </c>
      <c r="K458" s="14">
        <v>6.5652653066521002E-2</v>
      </c>
      <c r="L458" s="14">
        <v>4.5371370759324202E-2</v>
      </c>
      <c r="M458" s="14"/>
      <c r="N458" s="14">
        <v>2.8009565476501401E-2</v>
      </c>
      <c r="O458" s="14">
        <v>4.2819740461186299E-2</v>
      </c>
      <c r="P458" s="14">
        <v>8.3319117300909504E-2</v>
      </c>
      <c r="Q458" s="14">
        <v>3.7214039426955302E-2</v>
      </c>
      <c r="R458" s="14">
        <v>3.70378952609111E-2</v>
      </c>
      <c r="S458" s="14"/>
      <c r="T458" s="14">
        <v>5.0045941950735903E-2</v>
      </c>
      <c r="U458" s="14">
        <v>5.0731275871469701E-2</v>
      </c>
      <c r="V458" s="14"/>
      <c r="W458" s="14">
        <v>5.6923322509102502E-2</v>
      </c>
      <c r="X458" s="14">
        <v>4.8982414615160501E-2</v>
      </c>
      <c r="Y458" s="14"/>
      <c r="Z458" s="14">
        <v>3.93992911061588E-2</v>
      </c>
      <c r="AA458" s="14">
        <v>5.7571661102746897E-2</v>
      </c>
    </row>
    <row r="459" spans="2:27" x14ac:dyDescent="0.3">
      <c r="B459" t="s">
        <v>51</v>
      </c>
      <c r="C459" s="14">
        <v>2.11348361079093E-2</v>
      </c>
      <c r="D459" s="14">
        <v>2.7675366063059099E-2</v>
      </c>
      <c r="E459" s="14">
        <v>1.4832646181334E-2</v>
      </c>
      <c r="F459" s="14"/>
      <c r="G459" s="14">
        <v>3.0015985482846001E-2</v>
      </c>
      <c r="H459" s="14">
        <v>7.3512208252214002E-3</v>
      </c>
      <c r="I459" s="14">
        <v>2.7250098480950901E-2</v>
      </c>
      <c r="J459" s="14">
        <v>1.46169577605233E-2</v>
      </c>
      <c r="K459" s="14">
        <v>4.33841103508016E-2</v>
      </c>
      <c r="L459" s="14">
        <v>1.18145356486629E-2</v>
      </c>
      <c r="M459" s="14"/>
      <c r="N459" s="14">
        <v>1.61163559566797E-2</v>
      </c>
      <c r="O459" s="14">
        <v>1.10059267837319E-2</v>
      </c>
      <c r="P459" s="14">
        <v>4.94215985332861E-2</v>
      </c>
      <c r="Q459" s="14">
        <v>1.0175526298316501E-2</v>
      </c>
      <c r="R459" s="14">
        <v>1.6101369820769599E-2</v>
      </c>
      <c r="S459" s="14"/>
      <c r="T459" s="14">
        <v>2.34296082239502E-2</v>
      </c>
      <c r="U459" s="14">
        <v>1.9691201895510199E-2</v>
      </c>
      <c r="V459" s="14"/>
      <c r="W459" s="14">
        <v>1.4377982634564201E-2</v>
      </c>
      <c r="X459" s="14">
        <v>2.2688044121437601E-2</v>
      </c>
      <c r="Y459" s="14"/>
      <c r="Z459" s="14">
        <v>1.49963217044447E-2</v>
      </c>
      <c r="AA459" s="14">
        <v>2.50756554761387E-2</v>
      </c>
    </row>
    <row r="460" spans="2:27" x14ac:dyDescent="0.3">
      <c r="B460" t="s">
        <v>102</v>
      </c>
      <c r="C460" s="14">
        <v>9.5392874746966394E-2</v>
      </c>
      <c r="D460" s="14">
        <v>4.7307222240024198E-2</v>
      </c>
      <c r="E460" s="14">
        <v>0.14168521387116101</v>
      </c>
      <c r="F460" s="14"/>
      <c r="G460" s="14">
        <v>8.6209968380016405E-2</v>
      </c>
      <c r="H460" s="14">
        <v>8.7313384306951194E-2</v>
      </c>
      <c r="I460" s="14">
        <v>0.14441286050295801</v>
      </c>
      <c r="J460" s="14">
        <v>0.117788265060914</v>
      </c>
      <c r="K460" s="14">
        <v>8.5868894837694401E-2</v>
      </c>
      <c r="L460" s="14">
        <v>5.64952395517581E-2</v>
      </c>
      <c r="M460" s="14"/>
      <c r="N460" s="14">
        <v>5.2484391871991498E-2</v>
      </c>
      <c r="O460" s="14">
        <v>5.7401317497277497E-2</v>
      </c>
      <c r="P460" s="14">
        <v>6.7055720837261606E-2</v>
      </c>
      <c r="Q460" s="14">
        <v>5.1096107682045401E-2</v>
      </c>
      <c r="R460" s="14">
        <v>0.14144828944611201</v>
      </c>
      <c r="S460" s="14"/>
      <c r="T460" s="14">
        <v>0.111205857779683</v>
      </c>
      <c r="U460" s="14">
        <v>8.5444974845907906E-2</v>
      </c>
      <c r="V460" s="14"/>
      <c r="W460" s="14">
        <v>7.7016537457769901E-2</v>
      </c>
      <c r="X460" s="14">
        <v>9.9617070883448303E-2</v>
      </c>
      <c r="Y460" s="14"/>
      <c r="Z460" s="14">
        <v>5.3998323715132801E-2</v>
      </c>
      <c r="AA460" s="14">
        <v>0.12196745578132</v>
      </c>
    </row>
    <row r="461" spans="2:27" x14ac:dyDescent="0.3">
      <c r="B461" t="s">
        <v>53</v>
      </c>
      <c r="C461" s="14">
        <v>0.63203430585394405</v>
      </c>
      <c r="D461" s="14">
        <v>0.68082520893952003</v>
      </c>
      <c r="E461" s="14">
        <v>0.58684816048736999</v>
      </c>
      <c r="F461" s="14"/>
      <c r="G461" s="14">
        <v>0.59952642627674002</v>
      </c>
      <c r="H461" s="14">
        <v>0.66835572908299701</v>
      </c>
      <c r="I461" s="14">
        <v>0.633586977128891</v>
      </c>
      <c r="J461" s="14">
        <v>0.60351821193572497</v>
      </c>
      <c r="K461" s="14">
        <v>0.590581229722415</v>
      </c>
      <c r="L461" s="14">
        <v>0.673792975593277</v>
      </c>
      <c r="M461" s="14"/>
      <c r="N461" s="14">
        <v>0.77685168299275797</v>
      </c>
      <c r="O461" s="14">
        <v>0.68884558881084101</v>
      </c>
      <c r="P461" s="14">
        <v>0.54027836257478801</v>
      </c>
      <c r="Q461" s="14">
        <v>0.729432807961366</v>
      </c>
      <c r="R461" s="14">
        <v>0.59730818896841098</v>
      </c>
      <c r="S461" s="14"/>
      <c r="T461" s="14">
        <v>0.61519720447628701</v>
      </c>
      <c r="U461" s="14">
        <v>0.64262647551493501</v>
      </c>
      <c r="V461" s="14"/>
      <c r="W461" s="14">
        <v>0.64388349429177805</v>
      </c>
      <c r="X461" s="14">
        <v>0.62931051518598702</v>
      </c>
      <c r="Y461" s="14"/>
      <c r="Z461" s="14">
        <v>0.70840416438357201</v>
      </c>
      <c r="AA461" s="14">
        <v>0.58300618636747004</v>
      </c>
    </row>
    <row r="462" spans="2:27" x14ac:dyDescent="0.3">
      <c r="B462" t="s">
        <v>54</v>
      </c>
      <c r="C462" s="14">
        <v>7.1601461374825301E-2</v>
      </c>
      <c r="D462" s="14">
        <v>7.8286930048047695E-2</v>
      </c>
      <c r="E462" s="14">
        <v>6.3308995845774901E-2</v>
      </c>
      <c r="F462" s="14"/>
      <c r="G462" s="14">
        <v>0.10546151243384</v>
      </c>
      <c r="H462" s="14">
        <v>4.9773794197135297E-2</v>
      </c>
      <c r="I462" s="14">
        <v>7.1124119623592094E-2</v>
      </c>
      <c r="J462" s="14">
        <v>5.2974165505814297E-2</v>
      </c>
      <c r="K462" s="14">
        <v>0.109036763417323</v>
      </c>
      <c r="L462" s="14">
        <v>5.7185906407987201E-2</v>
      </c>
      <c r="M462" s="14"/>
      <c r="N462" s="14">
        <v>4.4125921433181101E-2</v>
      </c>
      <c r="O462" s="14">
        <v>5.3825667244918197E-2</v>
      </c>
      <c r="P462" s="14">
        <v>0.132740715834196</v>
      </c>
      <c r="Q462" s="14">
        <v>4.7389565725271802E-2</v>
      </c>
      <c r="R462" s="14">
        <v>5.3139265081680702E-2</v>
      </c>
      <c r="S462" s="14"/>
      <c r="T462" s="14">
        <v>7.34755501746861E-2</v>
      </c>
      <c r="U462" s="14">
        <v>7.0422477766979893E-2</v>
      </c>
      <c r="V462" s="14"/>
      <c r="W462" s="14">
        <v>7.1301305143666699E-2</v>
      </c>
      <c r="X462" s="14">
        <v>7.1670458736598094E-2</v>
      </c>
      <c r="Y462" s="14"/>
      <c r="Z462" s="14">
        <v>5.4395612810603601E-2</v>
      </c>
      <c r="AA462" s="14">
        <v>8.2647316578885605E-2</v>
      </c>
    </row>
    <row r="463" spans="2:27" x14ac:dyDescent="0.3">
      <c r="B463" t="s">
        <v>55</v>
      </c>
      <c r="C463" s="14">
        <v>0.56043284447911901</v>
      </c>
      <c r="D463" s="14">
        <v>0.60253827889147304</v>
      </c>
      <c r="E463" s="14">
        <v>0.523539164641595</v>
      </c>
      <c r="F463" s="14"/>
      <c r="G463" s="14">
        <v>0.49406491384289902</v>
      </c>
      <c r="H463" s="14">
        <v>0.618581934885861</v>
      </c>
      <c r="I463" s="14">
        <v>0.56246285750529901</v>
      </c>
      <c r="J463" s="14">
        <v>0.55054404642991095</v>
      </c>
      <c r="K463" s="14">
        <v>0.48154446630509301</v>
      </c>
      <c r="L463" s="14">
        <v>0.61660706918528996</v>
      </c>
      <c r="M463" s="14"/>
      <c r="N463" s="14">
        <v>0.73272576155957703</v>
      </c>
      <c r="O463" s="14">
        <v>0.63501992156592202</v>
      </c>
      <c r="P463" s="14">
        <v>0.40753764674059301</v>
      </c>
      <c r="Q463" s="14">
        <v>0.68204324223609403</v>
      </c>
      <c r="R463" s="14">
        <v>0.54416892388672999</v>
      </c>
      <c r="S463" s="14"/>
      <c r="T463" s="14">
        <v>0.54172165430160102</v>
      </c>
      <c r="U463" s="14">
        <v>0.57220399774795505</v>
      </c>
      <c r="V463" s="14"/>
      <c r="W463" s="14">
        <v>0.57258218914811199</v>
      </c>
      <c r="X463" s="14">
        <v>0.55764005644938897</v>
      </c>
      <c r="Y463" s="14"/>
      <c r="Z463" s="14">
        <v>0.654008551572968</v>
      </c>
      <c r="AA463" s="14">
        <v>0.50035886978858402</v>
      </c>
    </row>
    <row r="464" spans="2:27" x14ac:dyDescent="0.3">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row>
    <row r="465" spans="2:27" x14ac:dyDescent="0.3">
      <c r="B465" s="6" t="s">
        <v>196</v>
      </c>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row>
    <row r="466" spans="2:27" x14ac:dyDescent="0.3">
      <c r="B466" s="24" t="s">
        <v>59</v>
      </c>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row>
    <row r="467" spans="2:27" x14ac:dyDescent="0.3">
      <c r="B467" t="s">
        <v>47</v>
      </c>
      <c r="C467" s="14">
        <v>7.3990265136893899E-2</v>
      </c>
      <c r="D467" s="14">
        <v>0.101069286914024</v>
      </c>
      <c r="E467" s="14">
        <v>4.7845981881769299E-2</v>
      </c>
      <c r="F467" s="14"/>
      <c r="G467" s="14">
        <v>0.101621777749755</v>
      </c>
      <c r="H467" s="14">
        <v>0.13720397955767</v>
      </c>
      <c r="I467" s="14">
        <v>0.11478184090266</v>
      </c>
      <c r="J467" s="14">
        <v>5.8107485347473301E-2</v>
      </c>
      <c r="K467" s="14">
        <v>1.8842461645138399E-2</v>
      </c>
      <c r="L467" s="14">
        <v>2.10140258930234E-2</v>
      </c>
      <c r="M467" s="14"/>
      <c r="N467" s="14">
        <v>0.12332525410518499</v>
      </c>
      <c r="O467" s="14">
        <v>7.9018965983011405E-2</v>
      </c>
      <c r="P467" s="14">
        <v>6.1546290361530802E-2</v>
      </c>
      <c r="Q467" s="14">
        <v>9.6850274536300907E-2</v>
      </c>
      <c r="R467" s="14">
        <v>6.3697974282314995E-2</v>
      </c>
      <c r="S467" s="14"/>
      <c r="T467" s="14">
        <v>0.100924927683438</v>
      </c>
      <c r="U467" s="14">
        <v>5.7045750219787902E-2</v>
      </c>
      <c r="V467" s="14"/>
      <c r="W467" s="14">
        <v>2.3358476387921601E-2</v>
      </c>
      <c r="X467" s="14">
        <v>8.5629070141976099E-2</v>
      </c>
      <c r="Y467" s="14"/>
      <c r="Z467" s="14">
        <v>9.9031870565314206E-2</v>
      </c>
      <c r="AA467" s="14">
        <v>5.79139904558112E-2</v>
      </c>
    </row>
    <row r="468" spans="2:27" x14ac:dyDescent="0.3">
      <c r="B468" t="s">
        <v>48</v>
      </c>
      <c r="C468" s="14">
        <v>0.22511200488924599</v>
      </c>
      <c r="D468" s="14">
        <v>0.25615564522178602</v>
      </c>
      <c r="E468" s="14">
        <v>0.19568020490608101</v>
      </c>
      <c r="F468" s="14"/>
      <c r="G468" s="14">
        <v>0.28421462514686702</v>
      </c>
      <c r="H468" s="14">
        <v>0.26772302284125998</v>
      </c>
      <c r="I468" s="14">
        <v>0.26153595457634599</v>
      </c>
      <c r="J468" s="14">
        <v>0.23593441801449699</v>
      </c>
      <c r="K468" s="14">
        <v>0.177545314226004</v>
      </c>
      <c r="L468" s="14">
        <v>0.144774343246038</v>
      </c>
      <c r="M468" s="14"/>
      <c r="N468" s="14">
        <v>0.33450445705659199</v>
      </c>
      <c r="O468" s="14">
        <v>0.217902807387092</v>
      </c>
      <c r="P468" s="14">
        <v>0.17469811267802501</v>
      </c>
      <c r="Q468" s="14">
        <v>0.282280379480426</v>
      </c>
      <c r="R468" s="14">
        <v>0.19755743231703499</v>
      </c>
      <c r="S468" s="14"/>
      <c r="T468" s="14">
        <v>0.27486340668115999</v>
      </c>
      <c r="U468" s="14">
        <v>0.19381354817558799</v>
      </c>
      <c r="V468" s="14"/>
      <c r="W468" s="14">
        <v>0.16343508066319301</v>
      </c>
      <c r="X468" s="14">
        <v>0.239289771705649</v>
      </c>
      <c r="Y468" s="14"/>
      <c r="Z468" s="14">
        <v>0.27811760709572603</v>
      </c>
      <c r="AA468" s="14">
        <v>0.19108333116290199</v>
      </c>
    </row>
    <row r="469" spans="2:27" x14ac:dyDescent="0.3">
      <c r="B469" t="s">
        <v>49</v>
      </c>
      <c r="C469" s="14">
        <v>0.32570893100040199</v>
      </c>
      <c r="D469" s="14">
        <v>0.31729164712131602</v>
      </c>
      <c r="E469" s="14">
        <v>0.33517852210870103</v>
      </c>
      <c r="F469" s="14"/>
      <c r="G469" s="14">
        <v>0.309122180660996</v>
      </c>
      <c r="H469" s="14">
        <v>0.31296644370020099</v>
      </c>
      <c r="I469" s="14">
        <v>0.27861065121983503</v>
      </c>
      <c r="J469" s="14">
        <v>0.309453706674583</v>
      </c>
      <c r="K469" s="14">
        <v>0.34645238107575899</v>
      </c>
      <c r="L469" s="14">
        <v>0.38458765544644402</v>
      </c>
      <c r="M469" s="14"/>
      <c r="N469" s="14">
        <v>0.28302437037107803</v>
      </c>
      <c r="O469" s="14">
        <v>0.347813698159055</v>
      </c>
      <c r="P469" s="14">
        <v>0.31785719596364698</v>
      </c>
      <c r="Q469" s="14">
        <v>0.281064937160526</v>
      </c>
      <c r="R469" s="14">
        <v>0.34269455679374999</v>
      </c>
      <c r="S469" s="14"/>
      <c r="T469" s="14">
        <v>0.29769871156072403</v>
      </c>
      <c r="U469" s="14">
        <v>0.34333007551286399</v>
      </c>
      <c r="V469" s="14"/>
      <c r="W469" s="14">
        <v>0.37435855330530299</v>
      </c>
      <c r="X469" s="14">
        <v>0.31452576956036499</v>
      </c>
      <c r="Y469" s="14"/>
      <c r="Z469" s="14">
        <v>0.31750183114518898</v>
      </c>
      <c r="AA469" s="14">
        <v>0.33097774621213499</v>
      </c>
    </row>
    <row r="470" spans="2:27" x14ac:dyDescent="0.3">
      <c r="B470" t="s">
        <v>50</v>
      </c>
      <c r="C470" s="14">
        <v>0.21627180674907301</v>
      </c>
      <c r="D470" s="14">
        <v>0.21279250782339901</v>
      </c>
      <c r="E470" s="14">
        <v>0.21889032445493301</v>
      </c>
      <c r="F470" s="14"/>
      <c r="G470" s="14">
        <v>0.176761971246712</v>
      </c>
      <c r="H470" s="14">
        <v>0.15934592791844601</v>
      </c>
      <c r="I470" s="14">
        <v>0.17286316607101501</v>
      </c>
      <c r="J470" s="14">
        <v>0.22348415521030801</v>
      </c>
      <c r="K470" s="14">
        <v>0.22501291333310899</v>
      </c>
      <c r="L470" s="14">
        <v>0.31231630283774098</v>
      </c>
      <c r="M470" s="14"/>
      <c r="N470" s="14">
        <v>0.153550739467053</v>
      </c>
      <c r="O470" s="14">
        <v>0.24502855808193499</v>
      </c>
      <c r="P470" s="14">
        <v>0.26724508071477099</v>
      </c>
      <c r="Q470" s="14">
        <v>0.23394230629138901</v>
      </c>
      <c r="R470" s="14">
        <v>0.23782973877500299</v>
      </c>
      <c r="S470" s="14"/>
      <c r="T470" s="14">
        <v>0.16400557717915801</v>
      </c>
      <c r="U470" s="14">
        <v>0.249152334027925</v>
      </c>
      <c r="V470" s="14"/>
      <c r="W470" s="14">
        <v>0.26232649396906199</v>
      </c>
      <c r="X470" s="14">
        <v>0.20568514691801301</v>
      </c>
      <c r="Y470" s="14"/>
      <c r="Z470" s="14">
        <v>0.19805043323745899</v>
      </c>
      <c r="AA470" s="14">
        <v>0.22796961128786999</v>
      </c>
    </row>
    <row r="471" spans="2:27" x14ac:dyDescent="0.3">
      <c r="B471" t="s">
        <v>51</v>
      </c>
      <c r="C471" s="14">
        <v>5.6530721526779203E-2</v>
      </c>
      <c r="D471" s="14">
        <v>6.5937778904704994E-2</v>
      </c>
      <c r="E471" s="14">
        <v>4.7567099403064202E-2</v>
      </c>
      <c r="F471" s="14"/>
      <c r="G471" s="14">
        <v>5.7575393947633301E-2</v>
      </c>
      <c r="H471" s="14">
        <v>3.3830409586323801E-2</v>
      </c>
      <c r="I471" s="14">
        <v>4.0030499763768101E-2</v>
      </c>
      <c r="J471" s="14">
        <v>4.1914237189600599E-2</v>
      </c>
      <c r="K471" s="14">
        <v>0.112805611203045</v>
      </c>
      <c r="L471" s="14">
        <v>6.1764858689143803E-2</v>
      </c>
      <c r="M471" s="14"/>
      <c r="N471" s="14">
        <v>3.6863397191490101E-2</v>
      </c>
      <c r="O471" s="14">
        <v>5.2232087102102601E-2</v>
      </c>
      <c r="P471" s="14">
        <v>0.114867301207111</v>
      </c>
      <c r="Q471" s="14">
        <v>4.7596369117940698E-2</v>
      </c>
      <c r="R471" s="14">
        <v>3.8365245060902498E-2</v>
      </c>
      <c r="S471" s="14"/>
      <c r="T471" s="14">
        <v>4.4959300298484703E-2</v>
      </c>
      <c r="U471" s="14">
        <v>6.38102676980421E-2</v>
      </c>
      <c r="V471" s="14"/>
      <c r="W471" s="14">
        <v>5.7485699500374E-2</v>
      </c>
      <c r="X471" s="14">
        <v>5.6311199311715403E-2</v>
      </c>
      <c r="Y471" s="14"/>
      <c r="Z471" s="14">
        <v>4.2914470877168098E-2</v>
      </c>
      <c r="AA471" s="14">
        <v>6.5272117368804103E-2</v>
      </c>
    </row>
    <row r="472" spans="2:27" x14ac:dyDescent="0.3">
      <c r="B472" t="s">
        <v>102</v>
      </c>
      <c r="C472" s="14">
        <v>0.102386270697605</v>
      </c>
      <c r="D472" s="14">
        <v>4.6753134014769798E-2</v>
      </c>
      <c r="E472" s="14">
        <v>0.15483786724545101</v>
      </c>
      <c r="F472" s="14"/>
      <c r="G472" s="14">
        <v>7.0704051248036207E-2</v>
      </c>
      <c r="H472" s="14">
        <v>8.8930216396100006E-2</v>
      </c>
      <c r="I472" s="14">
        <v>0.13217788746637599</v>
      </c>
      <c r="J472" s="14">
        <v>0.131105997563538</v>
      </c>
      <c r="K472" s="14">
        <v>0.119341318516945</v>
      </c>
      <c r="L472" s="14">
        <v>7.554281388761E-2</v>
      </c>
      <c r="M472" s="14"/>
      <c r="N472" s="14">
        <v>6.8731781808601997E-2</v>
      </c>
      <c r="O472" s="14">
        <v>5.8003883286804003E-2</v>
      </c>
      <c r="P472" s="14">
        <v>6.3786019074914393E-2</v>
      </c>
      <c r="Q472" s="14">
        <v>5.8265733413418001E-2</v>
      </c>
      <c r="R472" s="14">
        <v>0.11985505277099499</v>
      </c>
      <c r="S472" s="14"/>
      <c r="T472" s="14">
        <v>0.11754807659703501</v>
      </c>
      <c r="U472" s="14">
        <v>9.2848024365792994E-2</v>
      </c>
      <c r="V472" s="14"/>
      <c r="W472" s="14">
        <v>0.119035696174147</v>
      </c>
      <c r="X472" s="14">
        <v>9.8559042362282606E-2</v>
      </c>
      <c r="Y472" s="14"/>
      <c r="Z472" s="14">
        <v>6.4383787079143995E-2</v>
      </c>
      <c r="AA472" s="14">
        <v>0.12678320351247799</v>
      </c>
    </row>
    <row r="473" spans="2:27" x14ac:dyDescent="0.3">
      <c r="B473" t="s">
        <v>53</v>
      </c>
      <c r="C473" s="14">
        <v>0.29910227002613998</v>
      </c>
      <c r="D473" s="14">
        <v>0.35722493213581002</v>
      </c>
      <c r="E473" s="14">
        <v>0.24352618678785101</v>
      </c>
      <c r="F473" s="14"/>
      <c r="G473" s="14">
        <v>0.38583640289662302</v>
      </c>
      <c r="H473" s="14">
        <v>0.40492700239892998</v>
      </c>
      <c r="I473" s="14">
        <v>0.37631779547900601</v>
      </c>
      <c r="J473" s="14">
        <v>0.29404190336197</v>
      </c>
      <c r="K473" s="14">
        <v>0.19638777587114201</v>
      </c>
      <c r="L473" s="14">
        <v>0.165788369139062</v>
      </c>
      <c r="M473" s="14"/>
      <c r="N473" s="14">
        <v>0.45782971116177701</v>
      </c>
      <c r="O473" s="14">
        <v>0.296921773370103</v>
      </c>
      <c r="P473" s="14">
        <v>0.23624440303955499</v>
      </c>
      <c r="Q473" s="14">
        <v>0.37913065401672702</v>
      </c>
      <c r="R473" s="14">
        <v>0.26125540659934998</v>
      </c>
      <c r="S473" s="14"/>
      <c r="T473" s="14">
        <v>0.37578833436459802</v>
      </c>
      <c r="U473" s="14">
        <v>0.25085929839537602</v>
      </c>
      <c r="V473" s="14"/>
      <c r="W473" s="14">
        <v>0.186793557051115</v>
      </c>
      <c r="X473" s="14">
        <v>0.32491884184762498</v>
      </c>
      <c r="Y473" s="14"/>
      <c r="Z473" s="14">
        <v>0.37714947766104001</v>
      </c>
      <c r="AA473" s="14">
        <v>0.24899732161871299</v>
      </c>
    </row>
    <row r="474" spans="2:27" x14ac:dyDescent="0.3">
      <c r="B474" t="s">
        <v>54</v>
      </c>
      <c r="C474" s="14">
        <v>0.272802528275853</v>
      </c>
      <c r="D474" s="14">
        <v>0.27873028672810402</v>
      </c>
      <c r="E474" s="14">
        <v>0.26645742385799698</v>
      </c>
      <c r="F474" s="14"/>
      <c r="G474" s="14">
        <v>0.234337365194345</v>
      </c>
      <c r="H474" s="14">
        <v>0.19317633750476901</v>
      </c>
      <c r="I474" s="14">
        <v>0.212893665834783</v>
      </c>
      <c r="J474" s="14">
        <v>0.26539839239990898</v>
      </c>
      <c r="K474" s="14">
        <v>0.33781852453615402</v>
      </c>
      <c r="L474" s="14">
        <v>0.37408116152688398</v>
      </c>
      <c r="M474" s="14"/>
      <c r="N474" s="14">
        <v>0.19041413665854301</v>
      </c>
      <c r="O474" s="14">
        <v>0.297260645184038</v>
      </c>
      <c r="P474" s="14">
        <v>0.38211238192188302</v>
      </c>
      <c r="Q474" s="14">
        <v>0.28153867540932997</v>
      </c>
      <c r="R474" s="14">
        <v>0.27619498383590502</v>
      </c>
      <c r="S474" s="14"/>
      <c r="T474" s="14">
        <v>0.208964877477643</v>
      </c>
      <c r="U474" s="14">
        <v>0.31296260172596702</v>
      </c>
      <c r="V474" s="14"/>
      <c r="W474" s="14">
        <v>0.31981219346943601</v>
      </c>
      <c r="X474" s="14">
        <v>0.26199634622972801</v>
      </c>
      <c r="Y474" s="14"/>
      <c r="Z474" s="14">
        <v>0.24096490411462701</v>
      </c>
      <c r="AA474" s="14">
        <v>0.29324172865667397</v>
      </c>
    </row>
    <row r="475" spans="2:27" x14ac:dyDescent="0.3">
      <c r="B475" t="s">
        <v>55</v>
      </c>
      <c r="C475" s="14">
        <v>2.6299741750287899E-2</v>
      </c>
      <c r="D475" s="14">
        <v>7.8494645407705704E-2</v>
      </c>
      <c r="E475" s="14">
        <v>-2.2931237070146201E-2</v>
      </c>
      <c r="F475" s="14"/>
      <c r="G475" s="14">
        <v>0.15149903770227799</v>
      </c>
      <c r="H475" s="14">
        <v>0.211750664894161</v>
      </c>
      <c r="I475" s="14">
        <v>0.16342412964422301</v>
      </c>
      <c r="J475" s="14">
        <v>2.86435109620615E-2</v>
      </c>
      <c r="K475" s="14">
        <v>-0.14143074866501201</v>
      </c>
      <c r="L475" s="14">
        <v>-0.208292792387823</v>
      </c>
      <c r="M475" s="14"/>
      <c r="N475" s="14">
        <v>0.267415574503234</v>
      </c>
      <c r="O475" s="14">
        <v>-3.3887181393488198E-4</v>
      </c>
      <c r="P475" s="14">
        <v>-0.145867978882327</v>
      </c>
      <c r="Q475" s="14">
        <v>9.7591978607397406E-2</v>
      </c>
      <c r="R475" s="14">
        <v>-1.49395772365549E-2</v>
      </c>
      <c r="S475" s="14"/>
      <c r="T475" s="14">
        <v>0.16682345688695499</v>
      </c>
      <c r="U475" s="14">
        <v>-6.21033033305909E-2</v>
      </c>
      <c r="V475" s="14"/>
      <c r="W475" s="14">
        <v>-0.13301863641832001</v>
      </c>
      <c r="X475" s="14">
        <v>6.2922495617896604E-2</v>
      </c>
      <c r="Y475" s="14"/>
      <c r="Z475" s="14">
        <v>0.136184573546413</v>
      </c>
      <c r="AA475" s="14">
        <v>-4.4244407037960502E-2</v>
      </c>
    </row>
    <row r="476" spans="2:27" x14ac:dyDescent="0.3">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row>
    <row r="477" spans="2:27" x14ac:dyDescent="0.3">
      <c r="B477" s="6" t="s">
        <v>197</v>
      </c>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row>
    <row r="478" spans="2:27" x14ac:dyDescent="0.3">
      <c r="B478" s="24" t="s">
        <v>59</v>
      </c>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row>
    <row r="479" spans="2:27" x14ac:dyDescent="0.3">
      <c r="B479" t="s">
        <v>47</v>
      </c>
      <c r="C479" s="14">
        <v>9.3768165155594704E-2</v>
      </c>
      <c r="D479" s="14">
        <v>0.11260383031111799</v>
      </c>
      <c r="E479" s="14">
        <v>7.5745589919460204E-2</v>
      </c>
      <c r="F479" s="14"/>
      <c r="G479" s="14">
        <v>9.1519930687598103E-2</v>
      </c>
      <c r="H479" s="14">
        <v>0.15562713543048001</v>
      </c>
      <c r="I479" s="14">
        <v>0.119895635096735</v>
      </c>
      <c r="J479" s="14">
        <v>7.6586317382584104E-2</v>
      </c>
      <c r="K479" s="14">
        <v>7.1756713541682296E-2</v>
      </c>
      <c r="L479" s="14">
        <v>5.24896073557551E-2</v>
      </c>
      <c r="M479" s="14"/>
      <c r="N479" s="14">
        <v>0.14647688252709701</v>
      </c>
      <c r="O479" s="14">
        <v>0.115930296056088</v>
      </c>
      <c r="P479" s="14">
        <v>6.1064489002043601E-2</v>
      </c>
      <c r="Q479" s="14">
        <v>0.123767043215778</v>
      </c>
      <c r="R479" s="14">
        <v>5.8093629671476903E-2</v>
      </c>
      <c r="S479" s="14"/>
      <c r="T479" s="14">
        <v>0.12788555231409199</v>
      </c>
      <c r="U479" s="14">
        <v>7.2305019863135603E-2</v>
      </c>
      <c r="V479" s="14"/>
      <c r="W479" s="14">
        <v>6.1851403612888198E-2</v>
      </c>
      <c r="X479" s="14">
        <v>0.101104918866411</v>
      </c>
      <c r="Y479" s="14"/>
      <c r="Z479" s="14">
        <v>0.13238159772649599</v>
      </c>
      <c r="AA479" s="14">
        <v>6.8979013750598797E-2</v>
      </c>
    </row>
    <row r="480" spans="2:27" x14ac:dyDescent="0.3">
      <c r="B480" t="s">
        <v>48</v>
      </c>
      <c r="C480" s="14">
        <v>0.39223345790625103</v>
      </c>
      <c r="D480" s="14">
        <v>0.42050460180183402</v>
      </c>
      <c r="E480" s="14">
        <v>0.36615120261095602</v>
      </c>
      <c r="F480" s="14"/>
      <c r="G480" s="14">
        <v>0.434030407502833</v>
      </c>
      <c r="H480" s="14">
        <v>0.40779623712193103</v>
      </c>
      <c r="I480" s="14">
        <v>0.39099364281645099</v>
      </c>
      <c r="J480" s="14">
        <v>0.40129699426237703</v>
      </c>
      <c r="K480" s="14">
        <v>0.34490079107710397</v>
      </c>
      <c r="L480" s="14">
        <v>0.37722280091496302</v>
      </c>
      <c r="M480" s="14"/>
      <c r="N480" s="14">
        <v>0.47474921019053901</v>
      </c>
      <c r="O480" s="14">
        <v>0.38768844102630201</v>
      </c>
      <c r="P480" s="14">
        <v>0.39451413448307299</v>
      </c>
      <c r="Q480" s="14">
        <v>0.42644551861773</v>
      </c>
      <c r="R480" s="14">
        <v>0.39982836988940801</v>
      </c>
      <c r="S480" s="14"/>
      <c r="T480" s="14">
        <v>0.40926248960900402</v>
      </c>
      <c r="U480" s="14">
        <v>0.38152054545700298</v>
      </c>
      <c r="V480" s="14"/>
      <c r="W480" s="14">
        <v>0.36800141521451302</v>
      </c>
      <c r="X480" s="14">
        <v>0.39780371380146101</v>
      </c>
      <c r="Y480" s="14"/>
      <c r="Z480" s="14">
        <v>0.40483141390206501</v>
      </c>
      <c r="AA480" s="14">
        <v>0.38414578950225098</v>
      </c>
    </row>
    <row r="481" spans="2:27" x14ac:dyDescent="0.3">
      <c r="B481" t="s">
        <v>49</v>
      </c>
      <c r="C481" s="14">
        <v>0.27413661113465299</v>
      </c>
      <c r="D481" s="14">
        <v>0.27564714933614898</v>
      </c>
      <c r="E481" s="14">
        <v>0.27371801104333199</v>
      </c>
      <c r="F481" s="14"/>
      <c r="G481" s="14">
        <v>0.26924677120364099</v>
      </c>
      <c r="H481" s="14">
        <v>0.223495752788819</v>
      </c>
      <c r="I481" s="14">
        <v>0.23112357435755501</v>
      </c>
      <c r="J481" s="14">
        <v>0.27145970706694</v>
      </c>
      <c r="K481" s="14">
        <v>0.31756913263933301</v>
      </c>
      <c r="L481" s="14">
        <v>0.326481451450786</v>
      </c>
      <c r="M481" s="14"/>
      <c r="N481" s="14">
        <v>0.20257290557060301</v>
      </c>
      <c r="O481" s="14">
        <v>0.31267616408089399</v>
      </c>
      <c r="P481" s="14">
        <v>0.26678867335835899</v>
      </c>
      <c r="Q481" s="14">
        <v>0.29491602374565601</v>
      </c>
      <c r="R481" s="14">
        <v>0.29565867877391699</v>
      </c>
      <c r="S481" s="14"/>
      <c r="T481" s="14">
        <v>0.22891800340225299</v>
      </c>
      <c r="U481" s="14">
        <v>0.30258350078579899</v>
      </c>
      <c r="V481" s="14"/>
      <c r="W481" s="14">
        <v>0.31075628339296701</v>
      </c>
      <c r="X481" s="14">
        <v>0.26571879230392498</v>
      </c>
      <c r="Y481" s="14"/>
      <c r="Z481" s="14">
        <v>0.26687792493651902</v>
      </c>
      <c r="AA481" s="14">
        <v>0.27879656129154401</v>
      </c>
    </row>
    <row r="482" spans="2:27" x14ac:dyDescent="0.3">
      <c r="B482" t="s">
        <v>50</v>
      </c>
      <c r="C482" s="14">
        <v>8.1584384142876804E-2</v>
      </c>
      <c r="D482" s="14">
        <v>9.4474608139409E-2</v>
      </c>
      <c r="E482" s="14">
        <v>6.8516631513088302E-2</v>
      </c>
      <c r="F482" s="14"/>
      <c r="G482" s="14">
        <v>4.2743931993453499E-2</v>
      </c>
      <c r="H482" s="14">
        <v>8.7336587395641499E-2</v>
      </c>
      <c r="I482" s="14">
        <v>7.1829427141352598E-2</v>
      </c>
      <c r="J482" s="14">
        <v>7.4557993283681498E-2</v>
      </c>
      <c r="K482" s="14">
        <v>0.109856263471394</v>
      </c>
      <c r="L482" s="14">
        <v>9.7383076052318801E-2</v>
      </c>
      <c r="M482" s="14"/>
      <c r="N482" s="14">
        <v>5.24419870431286E-2</v>
      </c>
      <c r="O482" s="14">
        <v>8.8405158570389497E-2</v>
      </c>
      <c r="P482" s="14">
        <v>0.130468273625577</v>
      </c>
      <c r="Q482" s="14">
        <v>5.4977662783508997E-2</v>
      </c>
      <c r="R482" s="14">
        <v>7.8568876427329806E-2</v>
      </c>
      <c r="S482" s="14"/>
      <c r="T482" s="14">
        <v>8.0430053602006196E-2</v>
      </c>
      <c r="U482" s="14">
        <v>8.2310570002278496E-2</v>
      </c>
      <c r="V482" s="14"/>
      <c r="W482" s="14">
        <v>9.4198839470507598E-2</v>
      </c>
      <c r="X482" s="14">
        <v>7.8684680430422205E-2</v>
      </c>
      <c r="Y482" s="14"/>
      <c r="Z482" s="14">
        <v>8.2738244929776897E-2</v>
      </c>
      <c r="AA482" s="14">
        <v>8.0843625607767797E-2</v>
      </c>
    </row>
    <row r="483" spans="2:27" x14ac:dyDescent="0.3">
      <c r="B483" t="s">
        <v>51</v>
      </c>
      <c r="C483" s="14">
        <v>1.57727033856668E-2</v>
      </c>
      <c r="D483" s="14">
        <v>2.2196288566123299E-2</v>
      </c>
      <c r="E483" s="14">
        <v>9.5640025739765697E-3</v>
      </c>
      <c r="F483" s="14"/>
      <c r="G483" s="14">
        <v>3.1158093455821601E-2</v>
      </c>
      <c r="H483" s="14">
        <v>8.6380434688572705E-3</v>
      </c>
      <c r="I483" s="14">
        <v>2.29557923520976E-2</v>
      </c>
      <c r="J483" s="14">
        <v>3.2203616184710402E-3</v>
      </c>
      <c r="K483" s="14">
        <v>2.5891369317975099E-2</v>
      </c>
      <c r="L483" s="14">
        <v>8.8869844501654194E-3</v>
      </c>
      <c r="M483" s="14"/>
      <c r="N483" s="14">
        <v>1.15928835877902E-2</v>
      </c>
      <c r="O483" s="14">
        <v>1.0492113271974701E-2</v>
      </c>
      <c r="P483" s="14">
        <v>3.5088099623763101E-2</v>
      </c>
      <c r="Q483" s="14">
        <v>1.39272837474014E-2</v>
      </c>
      <c r="R483" s="14">
        <v>1.7937128255198002E-2</v>
      </c>
      <c r="S483" s="14"/>
      <c r="T483" s="14">
        <v>1.48790427288956E-2</v>
      </c>
      <c r="U483" s="14">
        <v>1.6334902607703601E-2</v>
      </c>
      <c r="V483" s="14"/>
      <c r="W483" s="14">
        <v>5.8921795178674997E-3</v>
      </c>
      <c r="X483" s="14">
        <v>1.80439541845577E-2</v>
      </c>
      <c r="Y483" s="14"/>
      <c r="Z483" s="14">
        <v>1.40712635816394E-2</v>
      </c>
      <c r="AA483" s="14">
        <v>1.68649981157734E-2</v>
      </c>
    </row>
    <row r="484" spans="2:27" x14ac:dyDescent="0.3">
      <c r="B484" t="s">
        <v>102</v>
      </c>
      <c r="C484" s="14">
        <v>0.142504678274957</v>
      </c>
      <c r="D484" s="14">
        <v>7.4573521845367002E-2</v>
      </c>
      <c r="E484" s="14">
        <v>0.20630456233918701</v>
      </c>
      <c r="F484" s="14"/>
      <c r="G484" s="14">
        <v>0.13130086515665301</v>
      </c>
      <c r="H484" s="14">
        <v>0.11710624379427099</v>
      </c>
      <c r="I484" s="14">
        <v>0.16320192823580901</v>
      </c>
      <c r="J484" s="14">
        <v>0.172878626385946</v>
      </c>
      <c r="K484" s="14">
        <v>0.13002572995251299</v>
      </c>
      <c r="L484" s="14">
        <v>0.13753607977601201</v>
      </c>
      <c r="M484" s="14"/>
      <c r="N484" s="14">
        <v>0.112166131080842</v>
      </c>
      <c r="O484" s="14">
        <v>8.4807826994351798E-2</v>
      </c>
      <c r="P484" s="14">
        <v>0.112076329907184</v>
      </c>
      <c r="Q484" s="14">
        <v>8.5966467889925596E-2</v>
      </c>
      <c r="R484" s="14">
        <v>0.14991331698266899</v>
      </c>
      <c r="S484" s="14"/>
      <c r="T484" s="14">
        <v>0.13862485834374899</v>
      </c>
      <c r="U484" s="14">
        <v>0.14494546128408001</v>
      </c>
      <c r="V484" s="14"/>
      <c r="W484" s="14">
        <v>0.15929987879125801</v>
      </c>
      <c r="X484" s="14">
        <v>0.138643940413223</v>
      </c>
      <c r="Y484" s="14"/>
      <c r="Z484" s="14">
        <v>9.9099554923503405E-2</v>
      </c>
      <c r="AA484" s="14">
        <v>0.17037001173206501</v>
      </c>
    </row>
    <row r="485" spans="2:27" x14ac:dyDescent="0.3">
      <c r="B485" t="s">
        <v>53</v>
      </c>
      <c r="C485" s="14">
        <v>0.48600162306184602</v>
      </c>
      <c r="D485" s="14">
        <v>0.533108432112952</v>
      </c>
      <c r="E485" s="14">
        <v>0.44189679253041703</v>
      </c>
      <c r="F485" s="14"/>
      <c r="G485" s="14">
        <v>0.52555033819043095</v>
      </c>
      <c r="H485" s="14">
        <v>0.56342337255241204</v>
      </c>
      <c r="I485" s="14">
        <v>0.51088927791318595</v>
      </c>
      <c r="J485" s="14">
        <v>0.47788331164496101</v>
      </c>
      <c r="K485" s="14">
        <v>0.41665750461878598</v>
      </c>
      <c r="L485" s="14">
        <v>0.42971240827071899</v>
      </c>
      <c r="M485" s="14"/>
      <c r="N485" s="14">
        <v>0.62122609271763596</v>
      </c>
      <c r="O485" s="14">
        <v>0.50361873708239002</v>
      </c>
      <c r="P485" s="14">
        <v>0.45557862348511702</v>
      </c>
      <c r="Q485" s="14">
        <v>0.55021256183350797</v>
      </c>
      <c r="R485" s="14">
        <v>0.45792199956088497</v>
      </c>
      <c r="S485" s="14"/>
      <c r="T485" s="14">
        <v>0.53714804192309595</v>
      </c>
      <c r="U485" s="14">
        <v>0.45382556532013901</v>
      </c>
      <c r="V485" s="14"/>
      <c r="W485" s="14">
        <v>0.42985281882740101</v>
      </c>
      <c r="X485" s="14">
        <v>0.498908632667872</v>
      </c>
      <c r="Y485" s="14"/>
      <c r="Z485" s="14">
        <v>0.53721301162856105</v>
      </c>
      <c r="AA485" s="14">
        <v>0.45312480325284898</v>
      </c>
    </row>
    <row r="486" spans="2:27" x14ac:dyDescent="0.3">
      <c r="B486" t="s">
        <v>54</v>
      </c>
      <c r="C486" s="14">
        <v>9.7357087528543607E-2</v>
      </c>
      <c r="D486" s="14">
        <v>0.116670896705532</v>
      </c>
      <c r="E486" s="14">
        <v>7.8080634087064796E-2</v>
      </c>
      <c r="F486" s="14"/>
      <c r="G486" s="14">
        <v>7.3902025449275099E-2</v>
      </c>
      <c r="H486" s="14">
        <v>9.5974630864498797E-2</v>
      </c>
      <c r="I486" s="14">
        <v>9.4785219493450201E-2</v>
      </c>
      <c r="J486" s="14">
        <v>7.7778354902152597E-2</v>
      </c>
      <c r="K486" s="14">
        <v>0.13574763278936899</v>
      </c>
      <c r="L486" s="14">
        <v>0.106270060502484</v>
      </c>
      <c r="M486" s="14"/>
      <c r="N486" s="14">
        <v>6.4034870630918797E-2</v>
      </c>
      <c r="O486" s="14">
        <v>9.8897271842364104E-2</v>
      </c>
      <c r="P486" s="14">
        <v>0.16555637324934</v>
      </c>
      <c r="Q486" s="14">
        <v>6.8904946530910394E-2</v>
      </c>
      <c r="R486" s="14">
        <v>9.6506004682527805E-2</v>
      </c>
      <c r="S486" s="14"/>
      <c r="T486" s="14">
        <v>9.5309096330901802E-2</v>
      </c>
      <c r="U486" s="14">
        <v>9.8645472609981993E-2</v>
      </c>
      <c r="V486" s="14"/>
      <c r="W486" s="14">
        <v>0.100091018988375</v>
      </c>
      <c r="X486" s="14">
        <v>9.6728634614979894E-2</v>
      </c>
      <c r="Y486" s="14"/>
      <c r="Z486" s="14">
        <v>9.6809508511416398E-2</v>
      </c>
      <c r="AA486" s="14">
        <v>9.7708623723541194E-2</v>
      </c>
    </row>
    <row r="487" spans="2:27" x14ac:dyDescent="0.3">
      <c r="B487" t="s">
        <v>55</v>
      </c>
      <c r="C487" s="14">
        <v>0.38864453553330203</v>
      </c>
      <c r="D487" s="14">
        <v>0.41643753540741901</v>
      </c>
      <c r="E487" s="14">
        <v>0.36381615844335202</v>
      </c>
      <c r="F487" s="14"/>
      <c r="G487" s="14">
        <v>0.45164831274115602</v>
      </c>
      <c r="H487" s="14">
        <v>0.46744874168791301</v>
      </c>
      <c r="I487" s="14">
        <v>0.41610405841973602</v>
      </c>
      <c r="J487" s="14">
        <v>0.40010495674280799</v>
      </c>
      <c r="K487" s="14">
        <v>0.28090987182941701</v>
      </c>
      <c r="L487" s="14">
        <v>0.323442347768234</v>
      </c>
      <c r="M487" s="14"/>
      <c r="N487" s="14">
        <v>0.55719122208671701</v>
      </c>
      <c r="O487" s="14">
        <v>0.404721465240026</v>
      </c>
      <c r="P487" s="14">
        <v>0.29002225023577699</v>
      </c>
      <c r="Q487" s="14">
        <v>0.48130761530259702</v>
      </c>
      <c r="R487" s="14">
        <v>0.36141599487835802</v>
      </c>
      <c r="S487" s="14"/>
      <c r="T487" s="14">
        <v>0.441838945592194</v>
      </c>
      <c r="U487" s="14">
        <v>0.35518009271015699</v>
      </c>
      <c r="V487" s="14"/>
      <c r="W487" s="14">
        <v>0.32976179983902598</v>
      </c>
      <c r="X487" s="14">
        <v>0.40217999805289201</v>
      </c>
      <c r="Y487" s="14"/>
      <c r="Z487" s="14">
        <v>0.44040350311714399</v>
      </c>
      <c r="AA487" s="14">
        <v>0.35541617952930799</v>
      </c>
    </row>
    <row r="488" spans="2:27" x14ac:dyDescent="0.3">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row>
    <row r="489" spans="2:27" x14ac:dyDescent="0.3">
      <c r="B489" s="6" t="s">
        <v>198</v>
      </c>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row>
    <row r="490" spans="2:27" x14ac:dyDescent="0.3">
      <c r="B490" s="24" t="s">
        <v>59</v>
      </c>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row>
    <row r="491" spans="2:27" x14ac:dyDescent="0.3">
      <c r="B491" t="s">
        <v>47</v>
      </c>
      <c r="C491" s="14">
        <v>9.9171895084294207E-2</v>
      </c>
      <c r="D491" s="14">
        <v>0.116529341072625</v>
      </c>
      <c r="E491" s="14">
        <v>8.2612876342029004E-2</v>
      </c>
      <c r="F491" s="14"/>
      <c r="G491" s="14">
        <v>8.9998530224335294E-2</v>
      </c>
      <c r="H491" s="14">
        <v>0.13246384583572901</v>
      </c>
      <c r="I491" s="14">
        <v>0.14561873779711601</v>
      </c>
      <c r="J491" s="14">
        <v>8.8094446636269405E-2</v>
      </c>
      <c r="K491" s="14">
        <v>8.2608666594390395E-2</v>
      </c>
      <c r="L491" s="14">
        <v>6.0596277775585801E-2</v>
      </c>
      <c r="M491" s="14"/>
      <c r="N491" s="14">
        <v>0.149405251119447</v>
      </c>
      <c r="O491" s="14">
        <v>9.6241902014898906E-2</v>
      </c>
      <c r="P491" s="14">
        <v>7.0181791498125506E-2</v>
      </c>
      <c r="Q491" s="14">
        <v>0.13145908449180199</v>
      </c>
      <c r="R491" s="14">
        <v>0.121755151618513</v>
      </c>
      <c r="S491" s="14"/>
      <c r="T491" s="14">
        <v>0.13355431233153001</v>
      </c>
      <c r="U491" s="14">
        <v>7.7542020162891107E-2</v>
      </c>
      <c r="V491" s="14"/>
      <c r="W491" s="14">
        <v>6.3202676629660795E-2</v>
      </c>
      <c r="X491" s="14">
        <v>0.10744019312634499</v>
      </c>
      <c r="Y491" s="14"/>
      <c r="Z491" s="14">
        <v>0.132741742140736</v>
      </c>
      <c r="AA491" s="14">
        <v>7.7620637764793096E-2</v>
      </c>
    </row>
    <row r="492" spans="2:27" x14ac:dyDescent="0.3">
      <c r="B492" t="s">
        <v>48</v>
      </c>
      <c r="C492" s="14">
        <v>0.45828880177694098</v>
      </c>
      <c r="D492" s="14">
        <v>0.46801487123089303</v>
      </c>
      <c r="E492" s="14">
        <v>0.44851781873472402</v>
      </c>
      <c r="F492" s="14"/>
      <c r="G492" s="14">
        <v>0.48005891587301602</v>
      </c>
      <c r="H492" s="14">
        <v>0.449086926719582</v>
      </c>
      <c r="I492" s="14">
        <v>0.44979145659165198</v>
      </c>
      <c r="J492" s="14">
        <v>0.43166705201974798</v>
      </c>
      <c r="K492" s="14">
        <v>0.443079516217185</v>
      </c>
      <c r="L492" s="14">
        <v>0.48995929580072201</v>
      </c>
      <c r="M492" s="14"/>
      <c r="N492" s="14">
        <v>0.56295660307456696</v>
      </c>
      <c r="O492" s="14">
        <v>0.46754839457724401</v>
      </c>
      <c r="P492" s="14">
        <v>0.38598850583456601</v>
      </c>
      <c r="Q492" s="14">
        <v>0.50074025689214197</v>
      </c>
      <c r="R492" s="14">
        <v>0.45725053883547001</v>
      </c>
      <c r="S492" s="14"/>
      <c r="T492" s="14">
        <v>0.43244207632862097</v>
      </c>
      <c r="U492" s="14">
        <v>0.474548898749033</v>
      </c>
      <c r="V492" s="14"/>
      <c r="W492" s="14">
        <v>0.48463247674037802</v>
      </c>
      <c r="X492" s="14">
        <v>0.45223314181325902</v>
      </c>
      <c r="Y492" s="14"/>
      <c r="Z492" s="14">
        <v>0.50824236068952899</v>
      </c>
      <c r="AA492" s="14">
        <v>0.42621948670559101</v>
      </c>
    </row>
    <row r="493" spans="2:27" x14ac:dyDescent="0.3">
      <c r="B493" t="s">
        <v>49</v>
      </c>
      <c r="C493" s="14">
        <v>0.243061761034331</v>
      </c>
      <c r="D493" s="14">
        <v>0.24167241105208101</v>
      </c>
      <c r="E493" s="14">
        <v>0.24535379350903899</v>
      </c>
      <c r="F493" s="14"/>
      <c r="G493" s="14">
        <v>0.246246906328144</v>
      </c>
      <c r="H493" s="14">
        <v>0.229104869503686</v>
      </c>
      <c r="I493" s="14">
        <v>0.19336109174147401</v>
      </c>
      <c r="J493" s="14">
        <v>0.26013772672934798</v>
      </c>
      <c r="K493" s="14">
        <v>0.28168625061497199</v>
      </c>
      <c r="L493" s="14">
        <v>0.25289984544733102</v>
      </c>
      <c r="M493" s="14"/>
      <c r="N493" s="14">
        <v>0.164406069821941</v>
      </c>
      <c r="O493" s="14">
        <v>0.28666854418797399</v>
      </c>
      <c r="P493" s="14">
        <v>0.26519192830706101</v>
      </c>
      <c r="Q493" s="14">
        <v>0.263750365755691</v>
      </c>
      <c r="R493" s="14">
        <v>0.23546473509412499</v>
      </c>
      <c r="S493" s="14"/>
      <c r="T493" s="14">
        <v>0.23798792181575901</v>
      </c>
      <c r="U493" s="14">
        <v>0.24625369797349</v>
      </c>
      <c r="V493" s="14"/>
      <c r="W493" s="14">
        <v>0.26493811385690602</v>
      </c>
      <c r="X493" s="14">
        <v>0.23803301109253699</v>
      </c>
      <c r="Y493" s="14"/>
      <c r="Z493" s="14">
        <v>0.225263543753976</v>
      </c>
      <c r="AA493" s="14">
        <v>0.25448790664030901</v>
      </c>
    </row>
    <row r="494" spans="2:27" x14ac:dyDescent="0.3">
      <c r="B494" t="s">
        <v>50</v>
      </c>
      <c r="C494" s="14">
        <v>8.6108501345651497E-2</v>
      </c>
      <c r="D494" s="14">
        <v>0.1042364561438</v>
      </c>
      <c r="E494" s="14">
        <v>6.7946127896866396E-2</v>
      </c>
      <c r="F494" s="14"/>
      <c r="G494" s="14">
        <v>7.7391919968841399E-2</v>
      </c>
      <c r="H494" s="14">
        <v>6.7058744747784296E-2</v>
      </c>
      <c r="I494" s="14">
        <v>7.3654831389567799E-2</v>
      </c>
      <c r="J494" s="14">
        <v>8.5079411933331905E-2</v>
      </c>
      <c r="K494" s="14">
        <v>7.0641703287696297E-2</v>
      </c>
      <c r="L494" s="14">
        <v>0.12869685697522101</v>
      </c>
      <c r="M494" s="14"/>
      <c r="N494" s="14">
        <v>6.0911138491525303E-2</v>
      </c>
      <c r="O494" s="14">
        <v>8.3031682524349407E-2</v>
      </c>
      <c r="P494" s="14">
        <v>0.149008092177463</v>
      </c>
      <c r="Q494" s="14">
        <v>6.6740502407573302E-2</v>
      </c>
      <c r="R494" s="14">
        <v>3.6911644100220201E-2</v>
      </c>
      <c r="S494" s="14"/>
      <c r="T494" s="14">
        <v>6.5420398088720605E-2</v>
      </c>
      <c r="U494" s="14">
        <v>9.9123324666267804E-2</v>
      </c>
      <c r="V494" s="14"/>
      <c r="W494" s="14">
        <v>0.10271009529341101</v>
      </c>
      <c r="X494" s="14">
        <v>8.2292268115387701E-2</v>
      </c>
      <c r="Y494" s="14"/>
      <c r="Z494" s="14">
        <v>6.2041891751035999E-2</v>
      </c>
      <c r="AA494" s="14">
        <v>0.10155884567726201</v>
      </c>
    </row>
    <row r="495" spans="2:27" x14ac:dyDescent="0.3">
      <c r="B495" t="s">
        <v>51</v>
      </c>
      <c r="C495" s="14">
        <v>1.8801796836346599E-2</v>
      </c>
      <c r="D495" s="14">
        <v>2.6907382380329099E-2</v>
      </c>
      <c r="E495" s="14">
        <v>1.09631228940309E-2</v>
      </c>
      <c r="F495" s="14"/>
      <c r="G495" s="14">
        <v>2.0542786387549101E-2</v>
      </c>
      <c r="H495" s="14">
        <v>1.1660520887549399E-2</v>
      </c>
      <c r="I495" s="14">
        <v>1.55053254631193E-2</v>
      </c>
      <c r="J495" s="14">
        <v>9.0967087277265494E-3</v>
      </c>
      <c r="K495" s="14">
        <v>4.98283373571397E-2</v>
      </c>
      <c r="L495" s="14">
        <v>1.3171291029943201E-2</v>
      </c>
      <c r="M495" s="14"/>
      <c r="N495" s="14">
        <v>4.85953712813165E-3</v>
      </c>
      <c r="O495" s="14">
        <v>1.7463160566629402E-2</v>
      </c>
      <c r="P495" s="14">
        <v>5.3559261425538102E-2</v>
      </c>
      <c r="Q495" s="14">
        <v>4.3465142878376098E-3</v>
      </c>
      <c r="R495" s="14">
        <v>6.7613620198171001E-3</v>
      </c>
      <c r="S495" s="14"/>
      <c r="T495" s="14">
        <v>2.0152657931307501E-2</v>
      </c>
      <c r="U495" s="14">
        <v>1.7951974198511501E-2</v>
      </c>
      <c r="V495" s="14"/>
      <c r="W495" s="14">
        <v>1.27664389138041E-2</v>
      </c>
      <c r="X495" s="14">
        <v>2.01891535885367E-2</v>
      </c>
      <c r="Y495" s="14"/>
      <c r="Z495" s="14">
        <v>1.45355359619953E-2</v>
      </c>
      <c r="AA495" s="14">
        <v>2.1540662037033299E-2</v>
      </c>
    </row>
    <row r="496" spans="2:27" x14ac:dyDescent="0.3">
      <c r="B496" t="s">
        <v>102</v>
      </c>
      <c r="C496" s="14">
        <v>9.4567243922435901E-2</v>
      </c>
      <c r="D496" s="14">
        <v>4.2639538120272401E-2</v>
      </c>
      <c r="E496" s="14">
        <v>0.14460626062331</v>
      </c>
      <c r="F496" s="14"/>
      <c r="G496" s="14">
        <v>8.5760941218114006E-2</v>
      </c>
      <c r="H496" s="14">
        <v>0.11062509230567</v>
      </c>
      <c r="I496" s="14">
        <v>0.12206855701707101</v>
      </c>
      <c r="J496" s="14">
        <v>0.12592465395357599</v>
      </c>
      <c r="K496" s="14">
        <v>7.2155525928616696E-2</v>
      </c>
      <c r="L496" s="14">
        <v>5.4676432971196398E-2</v>
      </c>
      <c r="M496" s="14"/>
      <c r="N496" s="14">
        <v>5.7461400364387898E-2</v>
      </c>
      <c r="O496" s="14">
        <v>4.90463161289049E-2</v>
      </c>
      <c r="P496" s="14">
        <v>7.6070420757247403E-2</v>
      </c>
      <c r="Q496" s="14">
        <v>3.2963276164954203E-2</v>
      </c>
      <c r="R496" s="14">
        <v>0.141856568331855</v>
      </c>
      <c r="S496" s="14"/>
      <c r="T496" s="14">
        <v>0.110442633504063</v>
      </c>
      <c r="U496" s="14">
        <v>8.4580084249805995E-2</v>
      </c>
      <c r="V496" s="14"/>
      <c r="W496" s="14">
        <v>7.1750198565840001E-2</v>
      </c>
      <c r="X496" s="14">
        <v>9.9812232263933695E-2</v>
      </c>
      <c r="Y496" s="14"/>
      <c r="Z496" s="14">
        <v>5.7174925702726698E-2</v>
      </c>
      <c r="AA496" s="14">
        <v>0.118572461175011</v>
      </c>
    </row>
    <row r="497" spans="2:27" x14ac:dyDescent="0.3">
      <c r="B497" t="s">
        <v>53</v>
      </c>
      <c r="C497" s="14">
        <v>0.55746069686123501</v>
      </c>
      <c r="D497" s="14">
        <v>0.58454421230351805</v>
      </c>
      <c r="E497" s="14">
        <v>0.53113069507675303</v>
      </c>
      <c r="F497" s="14"/>
      <c r="G497" s="14">
        <v>0.57005744609735198</v>
      </c>
      <c r="H497" s="14">
        <v>0.58155077255531096</v>
      </c>
      <c r="I497" s="14">
        <v>0.59541019438876797</v>
      </c>
      <c r="J497" s="14">
        <v>0.51976149865601695</v>
      </c>
      <c r="K497" s="14">
        <v>0.52568818281157503</v>
      </c>
      <c r="L497" s="14">
        <v>0.55055557357630802</v>
      </c>
      <c r="M497" s="14"/>
      <c r="N497" s="14">
        <v>0.71236185419401399</v>
      </c>
      <c r="O497" s="14">
        <v>0.56379029659214197</v>
      </c>
      <c r="P497" s="14">
        <v>0.45617029733269099</v>
      </c>
      <c r="Q497" s="14">
        <v>0.63219934138394396</v>
      </c>
      <c r="R497" s="14">
        <v>0.57900569045398298</v>
      </c>
      <c r="S497" s="14"/>
      <c r="T497" s="14">
        <v>0.56599638866015101</v>
      </c>
      <c r="U497" s="14">
        <v>0.55209091891192497</v>
      </c>
      <c r="V497" s="14"/>
      <c r="W497" s="14">
        <v>0.54783515337003896</v>
      </c>
      <c r="X497" s="14">
        <v>0.55967333493960503</v>
      </c>
      <c r="Y497" s="14"/>
      <c r="Z497" s="14">
        <v>0.64098410283026597</v>
      </c>
      <c r="AA497" s="14">
        <v>0.50384012447038395</v>
      </c>
    </row>
    <row r="498" spans="2:27" x14ac:dyDescent="0.3">
      <c r="B498" t="s">
        <v>54</v>
      </c>
      <c r="C498" s="14">
        <v>0.104910298181998</v>
      </c>
      <c r="D498" s="14">
        <v>0.131143838524129</v>
      </c>
      <c r="E498" s="14">
        <v>7.8909250790897306E-2</v>
      </c>
      <c r="F498" s="14"/>
      <c r="G498" s="14">
        <v>9.7934706356390497E-2</v>
      </c>
      <c r="H498" s="14">
        <v>7.8719265635333699E-2</v>
      </c>
      <c r="I498" s="14">
        <v>8.9160156852687106E-2</v>
      </c>
      <c r="J498" s="14">
        <v>9.4176120661058502E-2</v>
      </c>
      <c r="K498" s="14">
        <v>0.120470040644836</v>
      </c>
      <c r="L498" s="14">
        <v>0.14186814800516501</v>
      </c>
      <c r="M498" s="14"/>
      <c r="N498" s="14">
        <v>6.5770675619657007E-2</v>
      </c>
      <c r="O498" s="14">
        <v>0.100494843090979</v>
      </c>
      <c r="P498" s="14">
        <v>0.20256735360300099</v>
      </c>
      <c r="Q498" s="14">
        <v>7.1087016695410898E-2</v>
      </c>
      <c r="R498" s="14">
        <v>4.36730061200373E-2</v>
      </c>
      <c r="S498" s="14"/>
      <c r="T498" s="14">
        <v>8.5573056020028196E-2</v>
      </c>
      <c r="U498" s="14">
        <v>0.11707529886477901</v>
      </c>
      <c r="V498" s="14"/>
      <c r="W498" s="14">
        <v>0.115476534207215</v>
      </c>
      <c r="X498" s="14">
        <v>0.10248142170392401</v>
      </c>
      <c r="Y498" s="14"/>
      <c r="Z498" s="14">
        <v>7.6577427713031193E-2</v>
      </c>
      <c r="AA498" s="14">
        <v>0.123099507714295</v>
      </c>
    </row>
    <row r="499" spans="2:27" x14ac:dyDescent="0.3">
      <c r="B499" t="s">
        <v>55</v>
      </c>
      <c r="C499" s="14">
        <v>0.45255039867923702</v>
      </c>
      <c r="D499" s="14">
        <v>0.45340037377938902</v>
      </c>
      <c r="E499" s="14">
        <v>0.45222144428585598</v>
      </c>
      <c r="F499" s="14"/>
      <c r="G499" s="14">
        <v>0.47212273974096097</v>
      </c>
      <c r="H499" s="14">
        <v>0.50283150691997702</v>
      </c>
      <c r="I499" s="14">
        <v>0.506250037536081</v>
      </c>
      <c r="J499" s="14">
        <v>0.42558537799495899</v>
      </c>
      <c r="K499" s="14">
        <v>0.40521814216674001</v>
      </c>
      <c r="L499" s="14">
        <v>0.40868742557114301</v>
      </c>
      <c r="M499" s="14"/>
      <c r="N499" s="14">
        <v>0.646591178574357</v>
      </c>
      <c r="O499" s="14">
        <v>0.46329545350116402</v>
      </c>
      <c r="P499" s="14">
        <v>0.25360294372969</v>
      </c>
      <c r="Q499" s="14">
        <v>0.561112324688533</v>
      </c>
      <c r="R499" s="14">
        <v>0.53533268433394599</v>
      </c>
      <c r="S499" s="14"/>
      <c r="T499" s="14">
        <v>0.48042333264012199</v>
      </c>
      <c r="U499" s="14">
        <v>0.435015620047145</v>
      </c>
      <c r="V499" s="14"/>
      <c r="W499" s="14">
        <v>0.43235861916282398</v>
      </c>
      <c r="X499" s="14">
        <v>0.45719191323568098</v>
      </c>
      <c r="Y499" s="14"/>
      <c r="Z499" s="14">
        <v>0.56440667511723497</v>
      </c>
      <c r="AA499" s="14">
        <v>0.380740616756089</v>
      </c>
    </row>
    <row r="500" spans="2:27" x14ac:dyDescent="0.3">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row>
    <row r="501" spans="2:27" x14ac:dyDescent="0.3">
      <c r="B501" s="6" t="s">
        <v>199</v>
      </c>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row>
    <row r="502" spans="2:27" x14ac:dyDescent="0.3">
      <c r="B502" s="24" t="s">
        <v>59</v>
      </c>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row>
    <row r="503" spans="2:27" x14ac:dyDescent="0.3">
      <c r="B503" t="s">
        <v>47</v>
      </c>
      <c r="C503" s="14">
        <v>8.40248391466734E-2</v>
      </c>
      <c r="D503" s="14">
        <v>0.10235257802992501</v>
      </c>
      <c r="E503" s="14">
        <v>6.6460480474406405E-2</v>
      </c>
      <c r="F503" s="14"/>
      <c r="G503" s="14">
        <v>0.112319651789789</v>
      </c>
      <c r="H503" s="14">
        <v>0.110168362308341</v>
      </c>
      <c r="I503" s="14">
        <v>0.13165956725434599</v>
      </c>
      <c r="J503" s="14">
        <v>6.6881357982698494E-2</v>
      </c>
      <c r="K503" s="14">
        <v>6.9192662229297999E-2</v>
      </c>
      <c r="L503" s="14">
        <v>2.91348949801905E-2</v>
      </c>
      <c r="M503" s="14"/>
      <c r="N503" s="14">
        <v>0.14261858642463399</v>
      </c>
      <c r="O503" s="14">
        <v>9.7084256866924706E-2</v>
      </c>
      <c r="P503" s="14">
        <v>6.6428110354792999E-2</v>
      </c>
      <c r="Q503" s="14">
        <v>0.1055055057472</v>
      </c>
      <c r="R503" s="14">
        <v>5.73079560512086E-2</v>
      </c>
      <c r="S503" s="14"/>
      <c r="T503" s="14">
        <v>0.125138793894709</v>
      </c>
      <c r="U503" s="14">
        <v>5.8160174299825999E-2</v>
      </c>
      <c r="V503" s="14"/>
      <c r="W503" s="14">
        <v>4.3524931672959601E-2</v>
      </c>
      <c r="X503" s="14">
        <v>9.3334613449679804E-2</v>
      </c>
      <c r="Y503" s="14"/>
      <c r="Z503" s="14">
        <v>0.110750851541844</v>
      </c>
      <c r="AA503" s="14">
        <v>6.6867204520453999E-2</v>
      </c>
    </row>
    <row r="504" spans="2:27" x14ac:dyDescent="0.3">
      <c r="B504" t="s">
        <v>48</v>
      </c>
      <c r="C504" s="14">
        <v>0.37810016572067701</v>
      </c>
      <c r="D504" s="14">
        <v>0.38615186790873601</v>
      </c>
      <c r="E504" s="14">
        <v>0.37089669849826601</v>
      </c>
      <c r="F504" s="14"/>
      <c r="G504" s="14">
        <v>0.41217360648076601</v>
      </c>
      <c r="H504" s="14">
        <v>0.46964628610418202</v>
      </c>
      <c r="I504" s="14">
        <v>0.40075550608814903</v>
      </c>
      <c r="J504" s="14">
        <v>0.426543364025673</v>
      </c>
      <c r="K504" s="14">
        <v>0.29453973819028101</v>
      </c>
      <c r="L504" s="14">
        <v>0.27950764815927098</v>
      </c>
      <c r="M504" s="14"/>
      <c r="N504" s="14">
        <v>0.45810348799247502</v>
      </c>
      <c r="O504" s="14">
        <v>0.33592608092975801</v>
      </c>
      <c r="P504" s="14">
        <v>0.33636968551785701</v>
      </c>
      <c r="Q504" s="14">
        <v>0.41175389160658799</v>
      </c>
      <c r="R504" s="14">
        <v>0.38766973617108402</v>
      </c>
      <c r="S504" s="14"/>
      <c r="T504" s="14">
        <v>0.40257421738601701</v>
      </c>
      <c r="U504" s="14">
        <v>0.36270361368262</v>
      </c>
      <c r="V504" s="14"/>
      <c r="W504" s="14">
        <v>0.31031943960540798</v>
      </c>
      <c r="X504" s="14">
        <v>0.39368102260625398</v>
      </c>
      <c r="Y504" s="14"/>
      <c r="Z504" s="14">
        <v>0.434174215101153</v>
      </c>
      <c r="AA504" s="14">
        <v>0.34210160233392101</v>
      </c>
    </row>
    <row r="505" spans="2:27" x14ac:dyDescent="0.3">
      <c r="B505" t="s">
        <v>49</v>
      </c>
      <c r="C505" s="14">
        <v>0.30588328135110399</v>
      </c>
      <c r="D505" s="14">
        <v>0.31135940022921599</v>
      </c>
      <c r="E505" s="14">
        <v>0.29967335626333702</v>
      </c>
      <c r="F505" s="14"/>
      <c r="G505" s="14">
        <v>0.257489489139899</v>
      </c>
      <c r="H505" s="14">
        <v>0.26649728336085399</v>
      </c>
      <c r="I505" s="14">
        <v>0.23143708000653601</v>
      </c>
      <c r="J505" s="14">
        <v>0.271779518900995</v>
      </c>
      <c r="K505" s="14">
        <v>0.34431166587675599</v>
      </c>
      <c r="L505" s="14">
        <v>0.43235146957005099</v>
      </c>
      <c r="M505" s="14"/>
      <c r="N505" s="14">
        <v>0.245391522652807</v>
      </c>
      <c r="O505" s="14">
        <v>0.38079565208358501</v>
      </c>
      <c r="P505" s="14">
        <v>0.30797307442348698</v>
      </c>
      <c r="Q505" s="14">
        <v>0.28084313429609498</v>
      </c>
      <c r="R505" s="14">
        <v>0.33293724020882398</v>
      </c>
      <c r="S505" s="14"/>
      <c r="T505" s="14">
        <v>0.26774756095584701</v>
      </c>
      <c r="U505" s="14">
        <v>0.32987434795516402</v>
      </c>
      <c r="V505" s="14"/>
      <c r="W505" s="14">
        <v>0.38913155271582101</v>
      </c>
      <c r="X505" s="14">
        <v>0.28674687670563798</v>
      </c>
      <c r="Y505" s="14"/>
      <c r="Z505" s="14">
        <v>0.28392290163918199</v>
      </c>
      <c r="AA505" s="14">
        <v>0.31998146276997902</v>
      </c>
    </row>
    <row r="506" spans="2:27" x14ac:dyDescent="0.3">
      <c r="B506" t="s">
        <v>50</v>
      </c>
      <c r="C506" s="14">
        <v>9.5578891587610196E-2</v>
      </c>
      <c r="D506" s="14">
        <v>0.108936945615527</v>
      </c>
      <c r="E506" s="14">
        <v>8.29094564395539E-2</v>
      </c>
      <c r="F506" s="14"/>
      <c r="G506" s="14">
        <v>9.2947612693942597E-2</v>
      </c>
      <c r="H506" s="14">
        <v>4.6113049792654098E-2</v>
      </c>
      <c r="I506" s="14">
        <v>8.2563942791642406E-2</v>
      </c>
      <c r="J506" s="14">
        <v>8.0536638003878294E-2</v>
      </c>
      <c r="K506" s="14">
        <v>0.12933584597429801</v>
      </c>
      <c r="L506" s="14">
        <v>0.13761363642795801</v>
      </c>
      <c r="M506" s="14"/>
      <c r="N506" s="14">
        <v>5.5450106503992E-2</v>
      </c>
      <c r="O506" s="14">
        <v>0.114437760225028</v>
      </c>
      <c r="P506" s="14">
        <v>0.14978012931433399</v>
      </c>
      <c r="Q506" s="14">
        <v>8.7995793789786697E-2</v>
      </c>
      <c r="R506" s="14">
        <v>7.8867451057503493E-2</v>
      </c>
      <c r="S506" s="14"/>
      <c r="T506" s="14">
        <v>7.4293035000099497E-2</v>
      </c>
      <c r="U506" s="14">
        <v>0.108969759724428</v>
      </c>
      <c r="V506" s="14"/>
      <c r="W506" s="14">
        <v>0.12282054577771299</v>
      </c>
      <c r="X506" s="14">
        <v>8.9316811796069706E-2</v>
      </c>
      <c r="Y506" s="14"/>
      <c r="Z506" s="14">
        <v>8.5933236593159698E-2</v>
      </c>
      <c r="AA506" s="14">
        <v>0.101771234151788</v>
      </c>
    </row>
    <row r="507" spans="2:27" x14ac:dyDescent="0.3">
      <c r="B507" t="s">
        <v>51</v>
      </c>
      <c r="C507" s="14">
        <v>1.7752751367448999E-2</v>
      </c>
      <c r="D507" s="14">
        <v>2.51282762410685E-2</v>
      </c>
      <c r="E507" s="14">
        <v>1.0622579279667499E-2</v>
      </c>
      <c r="F507" s="14"/>
      <c r="G507" s="14">
        <v>4.2800695920981902E-2</v>
      </c>
      <c r="H507" s="14">
        <v>2.6881160993425402E-3</v>
      </c>
      <c r="I507" s="14">
        <v>1.42732750220577E-2</v>
      </c>
      <c r="J507" s="14">
        <v>9.2736683887700098E-3</v>
      </c>
      <c r="K507" s="14">
        <v>3.5628781221708997E-2</v>
      </c>
      <c r="L507" s="14">
        <v>1.10397625229225E-2</v>
      </c>
      <c r="M507" s="14"/>
      <c r="N507" s="14">
        <v>1.32591765569739E-2</v>
      </c>
      <c r="O507" s="14">
        <v>6.32175742878588E-3</v>
      </c>
      <c r="P507" s="14">
        <v>4.8006002534162699E-2</v>
      </c>
      <c r="Q507" s="14">
        <v>5.4980012508068603E-3</v>
      </c>
      <c r="R507" s="14">
        <v>6.7613620198171001E-3</v>
      </c>
      <c r="S507" s="14"/>
      <c r="T507" s="14">
        <v>1.1654760868565499E-2</v>
      </c>
      <c r="U507" s="14">
        <v>2.1588978786082701E-2</v>
      </c>
      <c r="V507" s="14"/>
      <c r="W507" s="14">
        <v>6.3549105725042698E-3</v>
      </c>
      <c r="X507" s="14">
        <v>2.0372790077695501E-2</v>
      </c>
      <c r="Y507" s="14"/>
      <c r="Z507" s="14">
        <v>1.9380105052230399E-2</v>
      </c>
      <c r="AA507" s="14">
        <v>1.6708018635971399E-2</v>
      </c>
    </row>
    <row r="508" spans="2:27" x14ac:dyDescent="0.3">
      <c r="B508" t="s">
        <v>102</v>
      </c>
      <c r="C508" s="14">
        <v>0.118660070826486</v>
      </c>
      <c r="D508" s="14">
        <v>6.6070931975528199E-2</v>
      </c>
      <c r="E508" s="14">
        <v>0.16943742904476899</v>
      </c>
      <c r="F508" s="14"/>
      <c r="G508" s="14">
        <v>8.2268943974620604E-2</v>
      </c>
      <c r="H508" s="14">
        <v>0.104886902334627</v>
      </c>
      <c r="I508" s="14">
        <v>0.13931062883727</v>
      </c>
      <c r="J508" s="14">
        <v>0.14498545269798499</v>
      </c>
      <c r="K508" s="14">
        <v>0.126991306507658</v>
      </c>
      <c r="L508" s="14">
        <v>0.110352588339608</v>
      </c>
      <c r="M508" s="14"/>
      <c r="N508" s="14">
        <v>8.5177119869118495E-2</v>
      </c>
      <c r="O508" s="14">
        <v>6.5434492465918898E-2</v>
      </c>
      <c r="P508" s="14">
        <v>9.1442997855365901E-2</v>
      </c>
      <c r="Q508" s="14">
        <v>0.108403673309524</v>
      </c>
      <c r="R508" s="14">
        <v>0.13645625449156301</v>
      </c>
      <c r="S508" s="14"/>
      <c r="T508" s="14">
        <v>0.118591631894762</v>
      </c>
      <c r="U508" s="14">
        <v>0.11870312555187899</v>
      </c>
      <c r="V508" s="14"/>
      <c r="W508" s="14">
        <v>0.12784861965559399</v>
      </c>
      <c r="X508" s="14">
        <v>0.116547885364663</v>
      </c>
      <c r="Y508" s="14"/>
      <c r="Z508" s="14">
        <v>6.5838690072430595E-2</v>
      </c>
      <c r="AA508" s="14">
        <v>0.152570477587887</v>
      </c>
    </row>
    <row r="509" spans="2:27" x14ac:dyDescent="0.3">
      <c r="B509" t="s">
        <v>53</v>
      </c>
      <c r="C509" s="14">
        <v>0.46212500486735097</v>
      </c>
      <c r="D509" s="14">
        <v>0.48850444593866099</v>
      </c>
      <c r="E509" s="14">
        <v>0.43735717897267301</v>
      </c>
      <c r="F509" s="14"/>
      <c r="G509" s="14">
        <v>0.52449325827055604</v>
      </c>
      <c r="H509" s="14">
        <v>0.57981464841252295</v>
      </c>
      <c r="I509" s="14">
        <v>0.53241507334249405</v>
      </c>
      <c r="J509" s="14">
        <v>0.49342472200837201</v>
      </c>
      <c r="K509" s="14">
        <v>0.36373240041957899</v>
      </c>
      <c r="L509" s="14">
        <v>0.30864254313946099</v>
      </c>
      <c r="M509" s="14"/>
      <c r="N509" s="14">
        <v>0.60072207441710901</v>
      </c>
      <c r="O509" s="14">
        <v>0.43301033779668202</v>
      </c>
      <c r="P509" s="14">
        <v>0.40279779587265002</v>
      </c>
      <c r="Q509" s="14">
        <v>0.51725939735378801</v>
      </c>
      <c r="R509" s="14">
        <v>0.444977692222292</v>
      </c>
      <c r="S509" s="14"/>
      <c r="T509" s="14">
        <v>0.52771301128072601</v>
      </c>
      <c r="U509" s="14">
        <v>0.420863787982446</v>
      </c>
      <c r="V509" s="14"/>
      <c r="W509" s="14">
        <v>0.35384437127836799</v>
      </c>
      <c r="X509" s="14">
        <v>0.48701563605593401</v>
      </c>
      <c r="Y509" s="14"/>
      <c r="Z509" s="14">
        <v>0.544925066642997</v>
      </c>
      <c r="AA509" s="14">
        <v>0.40896880685437498</v>
      </c>
    </row>
    <row r="510" spans="2:27" x14ac:dyDescent="0.3">
      <c r="B510" t="s">
        <v>54</v>
      </c>
      <c r="C510" s="14">
        <v>0.113331642955059</v>
      </c>
      <c r="D510" s="14">
        <v>0.134065221856596</v>
      </c>
      <c r="E510" s="14">
        <v>9.3532035719221501E-2</v>
      </c>
      <c r="F510" s="14"/>
      <c r="G510" s="14">
        <v>0.13574830861492501</v>
      </c>
      <c r="H510" s="14">
        <v>4.8801165891996699E-2</v>
      </c>
      <c r="I510" s="14">
        <v>9.6837217813700097E-2</v>
      </c>
      <c r="J510" s="14">
        <v>8.9810306392648295E-2</v>
      </c>
      <c r="K510" s="14">
        <v>0.16496462719600699</v>
      </c>
      <c r="L510" s="14">
        <v>0.14865339895088001</v>
      </c>
      <c r="M510" s="14"/>
      <c r="N510" s="14">
        <v>6.8709283060965895E-2</v>
      </c>
      <c r="O510" s="14">
        <v>0.120759517653814</v>
      </c>
      <c r="P510" s="14">
        <v>0.197786131848497</v>
      </c>
      <c r="Q510" s="14">
        <v>9.3493795040593602E-2</v>
      </c>
      <c r="R510" s="14">
        <v>8.5628813077320606E-2</v>
      </c>
      <c r="S510" s="14"/>
      <c r="T510" s="14">
        <v>8.5947795868664995E-2</v>
      </c>
      <c r="U510" s="14">
        <v>0.130558738510511</v>
      </c>
      <c r="V510" s="14"/>
      <c r="W510" s="14">
        <v>0.12917545635021699</v>
      </c>
      <c r="X510" s="14">
        <v>0.109689601873765</v>
      </c>
      <c r="Y510" s="14"/>
      <c r="Z510" s="14">
        <v>0.10531334164539</v>
      </c>
      <c r="AA510" s="14">
        <v>0.118479252787759</v>
      </c>
    </row>
    <row r="511" spans="2:27" x14ac:dyDescent="0.3">
      <c r="B511" t="s">
        <v>55</v>
      </c>
      <c r="C511" s="14">
        <v>0.34879336191229199</v>
      </c>
      <c r="D511" s="14">
        <v>0.35443922408206502</v>
      </c>
      <c r="E511" s="14">
        <v>0.34382514325345098</v>
      </c>
      <c r="F511" s="14"/>
      <c r="G511" s="14">
        <v>0.388744949655631</v>
      </c>
      <c r="H511" s="14">
        <v>0.53101348252052605</v>
      </c>
      <c r="I511" s="14">
        <v>0.43557785552879402</v>
      </c>
      <c r="J511" s="14">
        <v>0.40361441561572298</v>
      </c>
      <c r="K511" s="14">
        <v>0.198767773223571</v>
      </c>
      <c r="L511" s="14">
        <v>0.15998914418858101</v>
      </c>
      <c r="M511" s="14"/>
      <c r="N511" s="14">
        <v>0.53201279135614299</v>
      </c>
      <c r="O511" s="14">
        <v>0.31225082014286898</v>
      </c>
      <c r="P511" s="14">
        <v>0.205011664024153</v>
      </c>
      <c r="Q511" s="14">
        <v>0.42376560231319499</v>
      </c>
      <c r="R511" s="14">
        <v>0.35934887914497199</v>
      </c>
      <c r="S511" s="14"/>
      <c r="T511" s="14">
        <v>0.44176521541206099</v>
      </c>
      <c r="U511" s="14">
        <v>0.29030504947193603</v>
      </c>
      <c r="V511" s="14"/>
      <c r="W511" s="14">
        <v>0.22466891492815</v>
      </c>
      <c r="X511" s="14">
        <v>0.37732603418216898</v>
      </c>
      <c r="Y511" s="14"/>
      <c r="Z511" s="14">
        <v>0.43961172499760698</v>
      </c>
      <c r="AA511" s="14">
        <v>0.29048955406661597</v>
      </c>
    </row>
    <row r="512" spans="2:27" x14ac:dyDescent="0.3">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row>
    <row r="513" spans="2:27" x14ac:dyDescent="0.3">
      <c r="B513" s="6" t="s">
        <v>200</v>
      </c>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row>
    <row r="514" spans="2:27" x14ac:dyDescent="0.3">
      <c r="B514" s="24" t="s">
        <v>59</v>
      </c>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row>
    <row r="515" spans="2:27" x14ac:dyDescent="0.3">
      <c r="B515" t="s">
        <v>47</v>
      </c>
      <c r="C515" s="14">
        <v>0.11983752799767899</v>
      </c>
      <c r="D515" s="14">
        <v>0.14816756433108799</v>
      </c>
      <c r="E515" s="14">
        <v>9.2648806466278696E-2</v>
      </c>
      <c r="F515" s="14"/>
      <c r="G515" s="14">
        <v>0.13091265092863399</v>
      </c>
      <c r="H515" s="14">
        <v>0.142289137517362</v>
      </c>
      <c r="I515" s="14">
        <v>0.14997765690922801</v>
      </c>
      <c r="J515" s="14">
        <v>0.10468683001817</v>
      </c>
      <c r="K515" s="14">
        <v>9.2810983640390296E-2</v>
      </c>
      <c r="L515" s="14">
        <v>0.100166429770188</v>
      </c>
      <c r="M515" s="14"/>
      <c r="N515" s="14">
        <v>0.17056720050649199</v>
      </c>
      <c r="O515" s="14">
        <v>0.124819509279602</v>
      </c>
      <c r="P515" s="14">
        <v>9.6680374444059594E-2</v>
      </c>
      <c r="Q515" s="14">
        <v>0.180180280568396</v>
      </c>
      <c r="R515" s="14">
        <v>0.14099370782828699</v>
      </c>
      <c r="S515" s="14"/>
      <c r="T515" s="14">
        <v>0.13621680599438801</v>
      </c>
      <c r="U515" s="14">
        <v>0.109533373643896</v>
      </c>
      <c r="V515" s="14"/>
      <c r="W515" s="14">
        <v>8.6716759994314802E-2</v>
      </c>
      <c r="X515" s="14">
        <v>0.127451048474329</v>
      </c>
      <c r="Y515" s="14"/>
      <c r="Z515" s="14">
        <v>0.165449683149618</v>
      </c>
      <c r="AA515" s="14">
        <v>9.05553185516937E-2</v>
      </c>
    </row>
    <row r="516" spans="2:27" x14ac:dyDescent="0.3">
      <c r="B516" t="s">
        <v>48</v>
      </c>
      <c r="C516" s="14">
        <v>0.43709630269876898</v>
      </c>
      <c r="D516" s="14">
        <v>0.452981622597464</v>
      </c>
      <c r="E516" s="14">
        <v>0.42327541886362402</v>
      </c>
      <c r="F516" s="14"/>
      <c r="G516" s="14">
        <v>0.37695589965263498</v>
      </c>
      <c r="H516" s="14">
        <v>0.42338097664555102</v>
      </c>
      <c r="I516" s="14">
        <v>0.41664797357934902</v>
      </c>
      <c r="J516" s="14">
        <v>0.46444552496324898</v>
      </c>
      <c r="K516" s="14">
        <v>0.42446988134142699</v>
      </c>
      <c r="L516" s="14">
        <v>0.49113571881030599</v>
      </c>
      <c r="M516" s="14"/>
      <c r="N516" s="14">
        <v>0.50401526090584803</v>
      </c>
      <c r="O516" s="14">
        <v>0.456922911002897</v>
      </c>
      <c r="P516" s="14">
        <v>0.386994881474227</v>
      </c>
      <c r="Q516" s="14">
        <v>0.48743861521911203</v>
      </c>
      <c r="R516" s="14">
        <v>0.38753682327461703</v>
      </c>
      <c r="S516" s="14"/>
      <c r="T516" s="14">
        <v>0.41126968215779902</v>
      </c>
      <c r="U516" s="14">
        <v>0.45334375173432601</v>
      </c>
      <c r="V516" s="14"/>
      <c r="W516" s="14">
        <v>0.49238783910510098</v>
      </c>
      <c r="X516" s="14">
        <v>0.42438635453052898</v>
      </c>
      <c r="Y516" s="14"/>
      <c r="Z516" s="14">
        <v>0.490822103866972</v>
      </c>
      <c r="AA516" s="14">
        <v>0.40260527377851402</v>
      </c>
    </row>
    <row r="517" spans="2:27" x14ac:dyDescent="0.3">
      <c r="B517" t="s">
        <v>49</v>
      </c>
      <c r="C517" s="14">
        <v>0.240841464020945</v>
      </c>
      <c r="D517" s="14">
        <v>0.23882540567768701</v>
      </c>
      <c r="E517" s="14">
        <v>0.24293558686737901</v>
      </c>
      <c r="F517" s="14"/>
      <c r="G517" s="14">
        <v>0.27548636971285401</v>
      </c>
      <c r="H517" s="14">
        <v>0.24693991218193401</v>
      </c>
      <c r="I517" s="14">
        <v>0.22309504009998299</v>
      </c>
      <c r="J517" s="14">
        <v>0.21825177489860301</v>
      </c>
      <c r="K517" s="14">
        <v>0.25983969682028502</v>
      </c>
      <c r="L517" s="14">
        <v>0.23282574528469899</v>
      </c>
      <c r="M517" s="14"/>
      <c r="N517" s="14">
        <v>0.196489154812925</v>
      </c>
      <c r="O517" s="14">
        <v>0.26432699616240002</v>
      </c>
      <c r="P517" s="14">
        <v>0.283301040582288</v>
      </c>
      <c r="Q517" s="14">
        <v>0.20328701601015101</v>
      </c>
      <c r="R517" s="14">
        <v>0.23593170317713599</v>
      </c>
      <c r="S517" s="14"/>
      <c r="T517" s="14">
        <v>0.24108087997508301</v>
      </c>
      <c r="U517" s="14">
        <v>0.240690848166773</v>
      </c>
      <c r="V517" s="14"/>
      <c r="W517" s="14">
        <v>0.243543993790173</v>
      </c>
      <c r="X517" s="14">
        <v>0.240220229460965</v>
      </c>
      <c r="Y517" s="14"/>
      <c r="Z517" s="14">
        <v>0.20485034965013299</v>
      </c>
      <c r="AA517" s="14">
        <v>0.263947132799145</v>
      </c>
    </row>
    <row r="518" spans="2:27" x14ac:dyDescent="0.3">
      <c r="B518" t="s">
        <v>50</v>
      </c>
      <c r="C518" s="14">
        <v>6.3543726992877206E-2</v>
      </c>
      <c r="D518" s="14">
        <v>7.5183871095977295E-2</v>
      </c>
      <c r="E518" s="14">
        <v>5.1193567425135901E-2</v>
      </c>
      <c r="F518" s="14"/>
      <c r="G518" s="14">
        <v>7.6989371256660097E-2</v>
      </c>
      <c r="H518" s="14">
        <v>5.9069361028522102E-2</v>
      </c>
      <c r="I518" s="14">
        <v>6.3017968967548299E-2</v>
      </c>
      <c r="J518" s="14">
        <v>4.5814861007140502E-2</v>
      </c>
      <c r="K518" s="14">
        <v>7.8417295181049104E-2</v>
      </c>
      <c r="L518" s="14">
        <v>6.3051455085967101E-2</v>
      </c>
      <c r="M518" s="14"/>
      <c r="N518" s="14">
        <v>4.15762865701607E-2</v>
      </c>
      <c r="O518" s="14">
        <v>6.4335520474969599E-2</v>
      </c>
      <c r="P518" s="14">
        <v>9.2547015893993403E-2</v>
      </c>
      <c r="Q518" s="14">
        <v>6.1542504960972098E-2</v>
      </c>
      <c r="R518" s="14">
        <v>6.2117704635275703E-2</v>
      </c>
      <c r="S518" s="14"/>
      <c r="T518" s="14">
        <v>6.2129870660541903E-2</v>
      </c>
      <c r="U518" s="14">
        <v>6.4433179744420005E-2</v>
      </c>
      <c r="V518" s="14"/>
      <c r="W518" s="14">
        <v>4.7793465606398099E-2</v>
      </c>
      <c r="X518" s="14">
        <v>6.7164263134018895E-2</v>
      </c>
      <c r="Y518" s="14"/>
      <c r="Z518" s="14">
        <v>5.9224020101504501E-2</v>
      </c>
      <c r="AA518" s="14">
        <v>6.63169036059333E-2</v>
      </c>
    </row>
    <row r="519" spans="2:27" x14ac:dyDescent="0.3">
      <c r="B519" t="s">
        <v>51</v>
      </c>
      <c r="C519" s="14">
        <v>2.2530775142194499E-2</v>
      </c>
      <c r="D519" s="14">
        <v>2.7899475417336801E-2</v>
      </c>
      <c r="E519" s="14">
        <v>1.7377670670586501E-2</v>
      </c>
      <c r="F519" s="14"/>
      <c r="G519" s="14">
        <v>3.7437150891479497E-2</v>
      </c>
      <c r="H519" s="14">
        <v>2.8363747795767402E-2</v>
      </c>
      <c r="I519" s="14">
        <v>1.8522442337401301E-2</v>
      </c>
      <c r="J519" s="14">
        <v>1.30107727780792E-2</v>
      </c>
      <c r="K519" s="14">
        <v>3.9482146323420897E-2</v>
      </c>
      <c r="L519" s="14">
        <v>7.4807149915496899E-3</v>
      </c>
      <c r="M519" s="14"/>
      <c r="N519" s="14">
        <v>1.0740518578413001E-2</v>
      </c>
      <c r="O519" s="14">
        <v>1.7144838438842E-2</v>
      </c>
      <c r="P519" s="14">
        <v>5.36718840923349E-2</v>
      </c>
      <c r="Q519" s="14">
        <v>0</v>
      </c>
      <c r="R519" s="14">
        <v>2.08436876360522E-2</v>
      </c>
      <c r="S519" s="14"/>
      <c r="T519" s="14">
        <v>2.3468631299879798E-2</v>
      </c>
      <c r="U519" s="14">
        <v>2.1940772663918098E-2</v>
      </c>
      <c r="V519" s="14"/>
      <c r="W519" s="14">
        <v>1.2443151996076001E-2</v>
      </c>
      <c r="X519" s="14">
        <v>2.48496321619321E-2</v>
      </c>
      <c r="Y519" s="14"/>
      <c r="Z519" s="14">
        <v>1.6101806581614399E-2</v>
      </c>
      <c r="AA519" s="14">
        <v>2.6658061022141799E-2</v>
      </c>
    </row>
    <row r="520" spans="2:27" x14ac:dyDescent="0.3">
      <c r="B520" t="s">
        <v>102</v>
      </c>
      <c r="C520" s="14">
        <v>0.11615020314753501</v>
      </c>
      <c r="D520" s="14">
        <v>5.6942060880447398E-2</v>
      </c>
      <c r="E520" s="14">
        <v>0.17256894970699599</v>
      </c>
      <c r="F520" s="14"/>
      <c r="G520" s="14">
        <v>0.102218557557737</v>
      </c>
      <c r="H520" s="14">
        <v>9.9956864830863398E-2</v>
      </c>
      <c r="I520" s="14">
        <v>0.12873891810648999</v>
      </c>
      <c r="J520" s="14">
        <v>0.153790236334758</v>
      </c>
      <c r="K520" s="14">
        <v>0.104979996693427</v>
      </c>
      <c r="L520" s="14">
        <v>0.10533993605729</v>
      </c>
      <c r="M520" s="14"/>
      <c r="N520" s="14">
        <v>7.6611578626161803E-2</v>
      </c>
      <c r="O520" s="14">
        <v>7.2450224641288793E-2</v>
      </c>
      <c r="P520" s="14">
        <v>8.6804803513097897E-2</v>
      </c>
      <c r="Q520" s="14">
        <v>6.7551583241368202E-2</v>
      </c>
      <c r="R520" s="14">
        <v>0.15257637344863201</v>
      </c>
      <c r="S520" s="14"/>
      <c r="T520" s="14">
        <v>0.125834129912309</v>
      </c>
      <c r="U520" s="14">
        <v>0.110058074046666</v>
      </c>
      <c r="V520" s="14"/>
      <c r="W520" s="14">
        <v>0.11711478950793699</v>
      </c>
      <c r="X520" s="14">
        <v>0.115928472238225</v>
      </c>
      <c r="Y520" s="14"/>
      <c r="Z520" s="14">
        <v>6.3552036650158406E-2</v>
      </c>
      <c r="AA520" s="14">
        <v>0.14991731024257299</v>
      </c>
    </row>
    <row r="521" spans="2:27" x14ac:dyDescent="0.3">
      <c r="B521" t="s">
        <v>53</v>
      </c>
      <c r="C521" s="14">
        <v>0.55693383069644797</v>
      </c>
      <c r="D521" s="14">
        <v>0.60114918692855202</v>
      </c>
      <c r="E521" s="14">
        <v>0.51592422532990201</v>
      </c>
      <c r="F521" s="14"/>
      <c r="G521" s="14">
        <v>0.50786855058126901</v>
      </c>
      <c r="H521" s="14">
        <v>0.56567011416291302</v>
      </c>
      <c r="I521" s="14">
        <v>0.56662563048857695</v>
      </c>
      <c r="J521" s="14">
        <v>0.56913235498142001</v>
      </c>
      <c r="K521" s="14">
        <v>0.51728086498181802</v>
      </c>
      <c r="L521" s="14">
        <v>0.59130214858049401</v>
      </c>
      <c r="M521" s="14"/>
      <c r="N521" s="14">
        <v>0.67458246141234002</v>
      </c>
      <c r="O521" s="14">
        <v>0.58174242028249901</v>
      </c>
      <c r="P521" s="14">
        <v>0.48367525591828597</v>
      </c>
      <c r="Q521" s="14">
        <v>0.66761889578750799</v>
      </c>
      <c r="R521" s="14">
        <v>0.52853053110290404</v>
      </c>
      <c r="S521" s="14"/>
      <c r="T521" s="14">
        <v>0.54748648815218603</v>
      </c>
      <c r="U521" s="14">
        <v>0.56287712537822199</v>
      </c>
      <c r="V521" s="14"/>
      <c r="W521" s="14">
        <v>0.57910459909941603</v>
      </c>
      <c r="X521" s="14">
        <v>0.55183740300485895</v>
      </c>
      <c r="Y521" s="14"/>
      <c r="Z521" s="14">
        <v>0.65627178701658995</v>
      </c>
      <c r="AA521" s="14">
        <v>0.49316059233020698</v>
      </c>
    </row>
    <row r="522" spans="2:27" x14ac:dyDescent="0.3">
      <c r="B522" t="s">
        <v>54</v>
      </c>
      <c r="C522" s="14">
        <v>8.6074502135071701E-2</v>
      </c>
      <c r="D522" s="14">
        <v>0.10308334651331399</v>
      </c>
      <c r="E522" s="14">
        <v>6.8571238095722395E-2</v>
      </c>
      <c r="F522" s="14"/>
      <c r="G522" s="14">
        <v>0.11442652214814</v>
      </c>
      <c r="H522" s="14">
        <v>8.7433108824289493E-2</v>
      </c>
      <c r="I522" s="14">
        <v>8.1540411304949698E-2</v>
      </c>
      <c r="J522" s="14">
        <v>5.8825633785219697E-2</v>
      </c>
      <c r="K522" s="14">
        <v>0.11789944150447</v>
      </c>
      <c r="L522" s="14">
        <v>7.0532170077516804E-2</v>
      </c>
      <c r="M522" s="14"/>
      <c r="N522" s="14">
        <v>5.2316805148573703E-2</v>
      </c>
      <c r="O522" s="14">
        <v>8.1480358913811599E-2</v>
      </c>
      <c r="P522" s="14">
        <v>0.146218899986328</v>
      </c>
      <c r="Q522" s="14">
        <v>6.1542504960972098E-2</v>
      </c>
      <c r="R522" s="14">
        <v>8.29613922713279E-2</v>
      </c>
      <c r="S522" s="14"/>
      <c r="T522" s="14">
        <v>8.5598501960421694E-2</v>
      </c>
      <c r="U522" s="14">
        <v>8.6373952408338103E-2</v>
      </c>
      <c r="V522" s="14"/>
      <c r="W522" s="14">
        <v>6.0236617602474098E-2</v>
      </c>
      <c r="X522" s="14">
        <v>9.2013895295950998E-2</v>
      </c>
      <c r="Y522" s="14"/>
      <c r="Z522" s="14">
        <v>7.5325826683118893E-2</v>
      </c>
      <c r="AA522" s="14">
        <v>9.2974964628075099E-2</v>
      </c>
    </row>
    <row r="523" spans="2:27" x14ac:dyDescent="0.3">
      <c r="B523" t="s">
        <v>55</v>
      </c>
      <c r="C523" s="14">
        <v>0.47085932856137602</v>
      </c>
      <c r="D523" s="14">
        <v>0.49806584041523699</v>
      </c>
      <c r="E523" s="14">
        <v>0.44735298723417999</v>
      </c>
      <c r="F523" s="14"/>
      <c r="G523" s="14">
        <v>0.39344202843312998</v>
      </c>
      <c r="H523" s="14">
        <v>0.47823700533862401</v>
      </c>
      <c r="I523" s="14">
        <v>0.48508521918362801</v>
      </c>
      <c r="J523" s="14">
        <v>0.51030672119620002</v>
      </c>
      <c r="K523" s="14">
        <v>0.39938142347734801</v>
      </c>
      <c r="L523" s="14">
        <v>0.52076997850297702</v>
      </c>
      <c r="M523" s="14"/>
      <c r="N523" s="14">
        <v>0.62226565626376595</v>
      </c>
      <c r="O523" s="14">
        <v>0.500262061368688</v>
      </c>
      <c r="P523" s="14">
        <v>0.337456355931958</v>
      </c>
      <c r="Q523" s="14">
        <v>0.60607639082653597</v>
      </c>
      <c r="R523" s="14">
        <v>0.44556913883157701</v>
      </c>
      <c r="S523" s="14"/>
      <c r="T523" s="14">
        <v>0.46188798619176502</v>
      </c>
      <c r="U523" s="14">
        <v>0.47650317296988398</v>
      </c>
      <c r="V523" s="14"/>
      <c r="W523" s="14">
        <v>0.51886798149694202</v>
      </c>
      <c r="X523" s="14">
        <v>0.45982350770890801</v>
      </c>
      <c r="Y523" s="14"/>
      <c r="Z523" s="14">
        <v>0.58094596033347101</v>
      </c>
      <c r="AA523" s="14">
        <v>0.40018562770213201</v>
      </c>
    </row>
    <row r="524" spans="2:27" x14ac:dyDescent="0.3">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row>
    <row r="525" spans="2:27" x14ac:dyDescent="0.3">
      <c r="B525" s="6" t="s">
        <v>201</v>
      </c>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row>
    <row r="526" spans="2:27" x14ac:dyDescent="0.3">
      <c r="B526" s="24" t="s">
        <v>59</v>
      </c>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row>
    <row r="527" spans="2:27" x14ac:dyDescent="0.3">
      <c r="B527" t="s">
        <v>47</v>
      </c>
      <c r="C527" s="14">
        <v>0.12324103348436</v>
      </c>
      <c r="D527" s="14">
        <v>0.146723470686382</v>
      </c>
      <c r="E527" s="14">
        <v>0.100796691930574</v>
      </c>
      <c r="F527" s="14"/>
      <c r="G527" s="14">
        <v>0.120437969363471</v>
      </c>
      <c r="H527" s="14">
        <v>0.14406495884839399</v>
      </c>
      <c r="I527" s="14">
        <v>0.15532576679115001</v>
      </c>
      <c r="J527" s="14">
        <v>0.113021785606447</v>
      </c>
      <c r="K527" s="14">
        <v>0.113217354448338</v>
      </c>
      <c r="L527" s="14">
        <v>9.7138268732433197E-2</v>
      </c>
      <c r="M527" s="14"/>
      <c r="N527" s="14">
        <v>0.17700902122133999</v>
      </c>
      <c r="O527" s="14">
        <v>0.123384426957254</v>
      </c>
      <c r="P527" s="14">
        <v>8.3704970825023498E-2</v>
      </c>
      <c r="Q527" s="14">
        <v>0.19356963019863699</v>
      </c>
      <c r="R527" s="14">
        <v>0.129915163525781</v>
      </c>
      <c r="S527" s="14"/>
      <c r="T527" s="14">
        <v>0.14447451220767901</v>
      </c>
      <c r="U527" s="14">
        <v>0.10988311610382601</v>
      </c>
      <c r="V527" s="14"/>
      <c r="W527" s="14">
        <v>9.2183817317099404E-2</v>
      </c>
      <c r="X527" s="14">
        <v>0.13038020221417901</v>
      </c>
      <c r="Y527" s="14"/>
      <c r="Z527" s="14">
        <v>0.16036838992370001</v>
      </c>
      <c r="AA527" s="14">
        <v>9.9405917081484496E-2</v>
      </c>
    </row>
    <row r="528" spans="2:27" x14ac:dyDescent="0.3">
      <c r="B528" t="s">
        <v>48</v>
      </c>
      <c r="C528" s="14">
        <v>0.464500966982827</v>
      </c>
      <c r="D528" s="14">
        <v>0.49719357646017898</v>
      </c>
      <c r="E528" s="14">
        <v>0.43438164588005701</v>
      </c>
      <c r="F528" s="14"/>
      <c r="G528" s="14">
        <v>0.40387771130254602</v>
      </c>
      <c r="H528" s="14">
        <v>0.45536155729400302</v>
      </c>
      <c r="I528" s="14">
        <v>0.45137449664328</v>
      </c>
      <c r="J528" s="14">
        <v>0.46379960471205001</v>
      </c>
      <c r="K528" s="14">
        <v>0.43731956930114402</v>
      </c>
      <c r="L528" s="14">
        <v>0.54168622233553299</v>
      </c>
      <c r="M528" s="14"/>
      <c r="N528" s="14">
        <v>0.55620919456836204</v>
      </c>
      <c r="O528" s="14">
        <v>0.492266609515361</v>
      </c>
      <c r="P528" s="14">
        <v>0.43168542864204301</v>
      </c>
      <c r="Q528" s="14">
        <v>0.4798356710569</v>
      </c>
      <c r="R528" s="14">
        <v>0.43766739838194901</v>
      </c>
      <c r="S528" s="14"/>
      <c r="T528" s="14">
        <v>0.43706149898619201</v>
      </c>
      <c r="U528" s="14">
        <v>0.481763053485042</v>
      </c>
      <c r="V528" s="14"/>
      <c r="W528" s="14">
        <v>0.52065306295394498</v>
      </c>
      <c r="X528" s="14">
        <v>0.45159320070036901</v>
      </c>
      <c r="Y528" s="14"/>
      <c r="Z528" s="14">
        <v>0.50520864068496296</v>
      </c>
      <c r="AA528" s="14">
        <v>0.43836734923479298</v>
      </c>
    </row>
    <row r="529" spans="2:27" x14ac:dyDescent="0.3">
      <c r="B529" t="s">
        <v>49</v>
      </c>
      <c r="C529" s="14">
        <v>0.22814664662397799</v>
      </c>
      <c r="D529" s="14">
        <v>0.21892424430409499</v>
      </c>
      <c r="E529" s="14">
        <v>0.23679228312457201</v>
      </c>
      <c r="F529" s="14"/>
      <c r="G529" s="14">
        <v>0.27997540211641297</v>
      </c>
      <c r="H529" s="14">
        <v>0.221402341477801</v>
      </c>
      <c r="I529" s="14">
        <v>0.17238213606282199</v>
      </c>
      <c r="J529" s="14">
        <v>0.230931466459081</v>
      </c>
      <c r="K529" s="14">
        <v>0.23189856279538601</v>
      </c>
      <c r="L529" s="14">
        <v>0.23968360601390901</v>
      </c>
      <c r="M529" s="14"/>
      <c r="N529" s="14">
        <v>0.16065629491313699</v>
      </c>
      <c r="O529" s="14">
        <v>0.244388041668165</v>
      </c>
      <c r="P529" s="14">
        <v>0.26675592272283799</v>
      </c>
      <c r="Q529" s="14">
        <v>0.19260392680041299</v>
      </c>
      <c r="R529" s="14">
        <v>0.22153756302965399</v>
      </c>
      <c r="S529" s="14"/>
      <c r="T529" s="14">
        <v>0.228719701188558</v>
      </c>
      <c r="U529" s="14">
        <v>0.22778613972692399</v>
      </c>
      <c r="V529" s="14"/>
      <c r="W529" s="14">
        <v>0.24985583381347401</v>
      </c>
      <c r="X529" s="14">
        <v>0.223156323296274</v>
      </c>
      <c r="Y529" s="14"/>
      <c r="Z529" s="14">
        <v>0.20349350757171999</v>
      </c>
      <c r="AA529" s="14">
        <v>0.24397353265522301</v>
      </c>
    </row>
    <row r="530" spans="2:27" x14ac:dyDescent="0.3">
      <c r="B530" t="s">
        <v>50</v>
      </c>
      <c r="C530" s="14">
        <v>5.5344860501739097E-2</v>
      </c>
      <c r="D530" s="14">
        <v>6.4102527064900702E-2</v>
      </c>
      <c r="E530" s="14">
        <v>4.6209450477693599E-2</v>
      </c>
      <c r="F530" s="14"/>
      <c r="G530" s="14">
        <v>5.9540580855176599E-2</v>
      </c>
      <c r="H530" s="14">
        <v>5.9290016080883197E-2</v>
      </c>
      <c r="I530" s="14">
        <v>6.02642752795143E-2</v>
      </c>
      <c r="J530" s="14">
        <v>5.0767543168933303E-2</v>
      </c>
      <c r="K530" s="14">
        <v>6.5908354946101005E-2</v>
      </c>
      <c r="L530" s="14">
        <v>4.1978688619678198E-2</v>
      </c>
      <c r="M530" s="14"/>
      <c r="N530" s="14">
        <v>2.67252979169504E-2</v>
      </c>
      <c r="O530" s="14">
        <v>6.5934579350555703E-2</v>
      </c>
      <c r="P530" s="14">
        <v>8.8130003020595996E-2</v>
      </c>
      <c r="Q530" s="14">
        <v>5.3215212149439702E-2</v>
      </c>
      <c r="R530" s="14">
        <v>3.9742632240148901E-2</v>
      </c>
      <c r="S530" s="14"/>
      <c r="T530" s="14">
        <v>5.34304491965715E-2</v>
      </c>
      <c r="U530" s="14">
        <v>5.6549210875976502E-2</v>
      </c>
      <c r="V530" s="14"/>
      <c r="W530" s="14">
        <v>2.9398807816937201E-2</v>
      </c>
      <c r="X530" s="14">
        <v>6.13091184375429E-2</v>
      </c>
      <c r="Y530" s="14"/>
      <c r="Z530" s="14">
        <v>5.5222845569454698E-2</v>
      </c>
      <c r="AA530" s="14">
        <v>5.5423191963841399E-2</v>
      </c>
    </row>
    <row r="531" spans="2:27" x14ac:dyDescent="0.3">
      <c r="B531" t="s">
        <v>51</v>
      </c>
      <c r="C531" s="14">
        <v>2.0455139578578498E-2</v>
      </c>
      <c r="D531" s="14">
        <v>2.98504730468892E-2</v>
      </c>
      <c r="E531" s="14">
        <v>1.1364034250197001E-2</v>
      </c>
      <c r="F531" s="14"/>
      <c r="G531" s="14">
        <v>3.7724712754042301E-2</v>
      </c>
      <c r="H531" s="14">
        <v>1.3036171352842499E-2</v>
      </c>
      <c r="I531" s="14">
        <v>2.22448281900074E-2</v>
      </c>
      <c r="J531" s="14">
        <v>1.30107727780792E-2</v>
      </c>
      <c r="K531" s="14">
        <v>3.8488485156199001E-2</v>
      </c>
      <c r="L531" s="14">
        <v>7.4807149915496899E-3</v>
      </c>
      <c r="M531" s="14"/>
      <c r="N531" s="14">
        <v>1.03302667766994E-2</v>
      </c>
      <c r="O531" s="14">
        <v>7.2586468670592401E-3</v>
      </c>
      <c r="P531" s="14">
        <v>4.7174101593147902E-2</v>
      </c>
      <c r="Q531" s="14">
        <v>9.5433613359621403E-3</v>
      </c>
      <c r="R531" s="14">
        <v>2.08436876360522E-2</v>
      </c>
      <c r="S531" s="14"/>
      <c r="T531" s="14">
        <v>2.33746169226847E-2</v>
      </c>
      <c r="U531" s="14">
        <v>1.8618505192612999E-2</v>
      </c>
      <c r="V531" s="14"/>
      <c r="W531" s="14">
        <v>9.5169126314449196E-3</v>
      </c>
      <c r="X531" s="14">
        <v>2.2969526166226099E-2</v>
      </c>
      <c r="Y531" s="14"/>
      <c r="Z531" s="14">
        <v>1.50316168667173E-2</v>
      </c>
      <c r="AA531" s="14">
        <v>2.3936946729649501E-2</v>
      </c>
    </row>
    <row r="532" spans="2:27" x14ac:dyDescent="0.3">
      <c r="B532" t="s">
        <v>102</v>
      </c>
      <c r="C532" s="14">
        <v>0.108311352828517</v>
      </c>
      <c r="D532" s="14">
        <v>4.32057084375541E-2</v>
      </c>
      <c r="E532" s="14">
        <v>0.170455894336907</v>
      </c>
      <c r="F532" s="14"/>
      <c r="G532" s="14">
        <v>9.8443623608351502E-2</v>
      </c>
      <c r="H532" s="14">
        <v>0.106844954946076</v>
      </c>
      <c r="I532" s="14">
        <v>0.138408497033227</v>
      </c>
      <c r="J532" s="14">
        <v>0.12846882727541001</v>
      </c>
      <c r="K532" s="14">
        <v>0.113167673352833</v>
      </c>
      <c r="L532" s="14">
        <v>7.2032499306897702E-2</v>
      </c>
      <c r="M532" s="14"/>
      <c r="N532" s="14">
        <v>6.9069924603511204E-2</v>
      </c>
      <c r="O532" s="14">
        <v>6.6767695641604494E-2</v>
      </c>
      <c r="P532" s="14">
        <v>8.2549573196352199E-2</v>
      </c>
      <c r="Q532" s="14">
        <v>7.1232198458647394E-2</v>
      </c>
      <c r="R532" s="14">
        <v>0.15029355518641399</v>
      </c>
      <c r="S532" s="14"/>
      <c r="T532" s="14">
        <v>0.11293922149831399</v>
      </c>
      <c r="U532" s="14">
        <v>0.10539997461561799</v>
      </c>
      <c r="V532" s="14"/>
      <c r="W532" s="14">
        <v>9.8391565467099901E-2</v>
      </c>
      <c r="X532" s="14">
        <v>0.11059162918540801</v>
      </c>
      <c r="Y532" s="14"/>
      <c r="Z532" s="14">
        <v>6.0674999383444402E-2</v>
      </c>
      <c r="AA532" s="14">
        <v>0.13889306233500801</v>
      </c>
    </row>
    <row r="533" spans="2:27" x14ac:dyDescent="0.3">
      <c r="B533" t="s">
        <v>53</v>
      </c>
      <c r="C533" s="14">
        <v>0.58774200046718705</v>
      </c>
      <c r="D533" s="14">
        <v>0.64391704714656095</v>
      </c>
      <c r="E533" s="14">
        <v>0.53517833781063096</v>
      </c>
      <c r="F533" s="14"/>
      <c r="G533" s="14">
        <v>0.52431568066601697</v>
      </c>
      <c r="H533" s="14">
        <v>0.59942651614239695</v>
      </c>
      <c r="I533" s="14">
        <v>0.60670026343442995</v>
      </c>
      <c r="J533" s="14">
        <v>0.576821390318496</v>
      </c>
      <c r="K533" s="14">
        <v>0.55053692374948104</v>
      </c>
      <c r="L533" s="14">
        <v>0.63882449106796602</v>
      </c>
      <c r="M533" s="14"/>
      <c r="N533" s="14">
        <v>0.73321821578970203</v>
      </c>
      <c r="O533" s="14">
        <v>0.61565103647261499</v>
      </c>
      <c r="P533" s="14">
        <v>0.515390399467066</v>
      </c>
      <c r="Q533" s="14">
        <v>0.67340530125553799</v>
      </c>
      <c r="R533" s="14">
        <v>0.56758256190773104</v>
      </c>
      <c r="S533" s="14"/>
      <c r="T533" s="14">
        <v>0.58153601119387099</v>
      </c>
      <c r="U533" s="14">
        <v>0.59164616958886795</v>
      </c>
      <c r="V533" s="14"/>
      <c r="W533" s="14">
        <v>0.61283688027104399</v>
      </c>
      <c r="X533" s="14">
        <v>0.58197340291454802</v>
      </c>
      <c r="Y533" s="14"/>
      <c r="Z533" s="14">
        <v>0.66557703060866302</v>
      </c>
      <c r="AA533" s="14">
        <v>0.53777326631627698</v>
      </c>
    </row>
    <row r="534" spans="2:27" x14ac:dyDescent="0.3">
      <c r="B534" t="s">
        <v>54</v>
      </c>
      <c r="C534" s="14">
        <v>7.5800000080317606E-2</v>
      </c>
      <c r="D534" s="14">
        <v>9.3953000111789906E-2</v>
      </c>
      <c r="E534" s="14">
        <v>5.7573484727890603E-2</v>
      </c>
      <c r="F534" s="14"/>
      <c r="G534" s="14">
        <v>9.72652936092189E-2</v>
      </c>
      <c r="H534" s="14">
        <v>7.2326187433725694E-2</v>
      </c>
      <c r="I534" s="14">
        <v>8.2509103469521602E-2</v>
      </c>
      <c r="J534" s="14">
        <v>6.3778315947012401E-2</v>
      </c>
      <c r="K534" s="14">
        <v>0.10439684010230001</v>
      </c>
      <c r="L534" s="14">
        <v>4.9459403611227901E-2</v>
      </c>
      <c r="M534" s="14"/>
      <c r="N534" s="14">
        <v>3.7055564693649803E-2</v>
      </c>
      <c r="O534" s="14">
        <v>7.3193226217614898E-2</v>
      </c>
      <c r="P534" s="14">
        <v>0.13530410461374401</v>
      </c>
      <c r="Q534" s="14">
        <v>6.2758573485401897E-2</v>
      </c>
      <c r="R534" s="14">
        <v>6.0586319876201097E-2</v>
      </c>
      <c r="S534" s="14"/>
      <c r="T534" s="14">
        <v>7.6805066119256096E-2</v>
      </c>
      <c r="U534" s="14">
        <v>7.5167716068589505E-2</v>
      </c>
      <c r="V534" s="14"/>
      <c r="W534" s="14">
        <v>3.8915720448382103E-2</v>
      </c>
      <c r="X534" s="14">
        <v>8.4278644603769007E-2</v>
      </c>
      <c r="Y534" s="14"/>
      <c r="Z534" s="14">
        <v>7.0254462436172005E-2</v>
      </c>
      <c r="AA534" s="14">
        <v>7.93601386934909E-2</v>
      </c>
    </row>
    <row r="535" spans="2:27" x14ac:dyDescent="0.3">
      <c r="B535" t="s">
        <v>55</v>
      </c>
      <c r="C535" s="14">
        <v>0.51194200038686999</v>
      </c>
      <c r="D535" s="14">
        <v>0.54996404703477098</v>
      </c>
      <c r="E535" s="14">
        <v>0.47760485308273998</v>
      </c>
      <c r="F535" s="14"/>
      <c r="G535" s="14">
        <v>0.42705038705679799</v>
      </c>
      <c r="H535" s="14">
        <v>0.52710032870867096</v>
      </c>
      <c r="I535" s="14">
        <v>0.52419115996490795</v>
      </c>
      <c r="J535" s="14">
        <v>0.513043074371484</v>
      </c>
      <c r="K535" s="14">
        <v>0.446140083647181</v>
      </c>
      <c r="L535" s="14">
        <v>0.58936508745673799</v>
      </c>
      <c r="M535" s="14"/>
      <c r="N535" s="14">
        <v>0.69616265109605202</v>
      </c>
      <c r="O535" s="14">
        <v>0.54245781025499995</v>
      </c>
      <c r="P535" s="14">
        <v>0.38008629485332202</v>
      </c>
      <c r="Q535" s="14">
        <v>0.61064672777013596</v>
      </c>
      <c r="R535" s="14">
        <v>0.50699624203153004</v>
      </c>
      <c r="S535" s="14"/>
      <c r="T535" s="14">
        <v>0.50473094507461502</v>
      </c>
      <c r="U535" s="14">
        <v>0.51647845352027899</v>
      </c>
      <c r="V535" s="14"/>
      <c r="W535" s="14">
        <v>0.57392115982266201</v>
      </c>
      <c r="X535" s="14">
        <v>0.49769475831077897</v>
      </c>
      <c r="Y535" s="14"/>
      <c r="Z535" s="14">
        <v>0.59532256817249096</v>
      </c>
      <c r="AA535" s="14">
        <v>0.45841312762278702</v>
      </c>
    </row>
    <row r="536" spans="2:27" x14ac:dyDescent="0.3">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row>
    <row r="537" spans="2:27" x14ac:dyDescent="0.3">
      <c r="B537" s="6" t="s">
        <v>211</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row>
    <row r="538" spans="2:27" x14ac:dyDescent="0.3">
      <c r="B538" s="24" t="s">
        <v>59</v>
      </c>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row>
    <row r="539" spans="2:27" x14ac:dyDescent="0.3">
      <c r="B539" t="s">
        <v>47</v>
      </c>
      <c r="C539" s="14">
        <v>0.131423834333527</v>
      </c>
      <c r="D539" s="14">
        <v>0.16948699734115499</v>
      </c>
      <c r="E539" s="14">
        <v>9.4780166598001606E-2</v>
      </c>
      <c r="F539" s="14"/>
      <c r="G539" s="14">
        <v>0.13555716788166</v>
      </c>
      <c r="H539" s="14">
        <v>0.124859210878576</v>
      </c>
      <c r="I539" s="14">
        <v>0.20084495152159701</v>
      </c>
      <c r="J539" s="14">
        <v>0.13857107325742399</v>
      </c>
      <c r="K539" s="14">
        <v>9.4467370652628502E-2</v>
      </c>
      <c r="L539" s="14">
        <v>9.6629481660061398E-2</v>
      </c>
      <c r="M539" s="14"/>
      <c r="N539" s="14">
        <v>0.17800001389237399</v>
      </c>
      <c r="O539" s="14">
        <v>0.133797269297353</v>
      </c>
      <c r="P539" s="14">
        <v>0.108621970868106</v>
      </c>
      <c r="Q539" s="14">
        <v>0.18442832673228901</v>
      </c>
      <c r="R539" s="14">
        <v>9.1290421947694794E-2</v>
      </c>
      <c r="S539" s="14"/>
      <c r="T539" s="14">
        <v>0.15463744719941899</v>
      </c>
      <c r="U539" s="14">
        <v>0.116820220540099</v>
      </c>
      <c r="V539" s="14"/>
      <c r="W539" s="14">
        <v>8.8548562177898596E-2</v>
      </c>
      <c r="X539" s="14">
        <v>0.141279637268582</v>
      </c>
      <c r="Y539" s="14"/>
      <c r="Z539" s="14">
        <v>0.152541583468049</v>
      </c>
      <c r="AA539" s="14">
        <v>0.117866607074149</v>
      </c>
    </row>
    <row r="540" spans="2:27" x14ac:dyDescent="0.3">
      <c r="B540" t="s">
        <v>48</v>
      </c>
      <c r="C540" s="14">
        <v>0.44228188351826497</v>
      </c>
      <c r="D540" s="14">
        <v>0.47533407855124998</v>
      </c>
      <c r="E540" s="14">
        <v>0.41091692475560099</v>
      </c>
      <c r="F540" s="14"/>
      <c r="G540" s="14">
        <v>0.39947294894421498</v>
      </c>
      <c r="H540" s="14">
        <v>0.46892845432001601</v>
      </c>
      <c r="I540" s="14">
        <v>0.41448649926424402</v>
      </c>
      <c r="J540" s="14">
        <v>0.43457267676569999</v>
      </c>
      <c r="K540" s="14">
        <v>0.407760159264132</v>
      </c>
      <c r="L540" s="14">
        <v>0.50107462431943905</v>
      </c>
      <c r="M540" s="14"/>
      <c r="N540" s="14">
        <v>0.50651262757854798</v>
      </c>
      <c r="O540" s="14">
        <v>0.48124796686496002</v>
      </c>
      <c r="P540" s="14">
        <v>0.410546152725908</v>
      </c>
      <c r="Q540" s="14">
        <v>0.506402042276066</v>
      </c>
      <c r="R540" s="14">
        <v>0.52158270186656397</v>
      </c>
      <c r="S540" s="14"/>
      <c r="T540" s="14">
        <v>0.41440099368785499</v>
      </c>
      <c r="U540" s="14">
        <v>0.45982166716386302</v>
      </c>
      <c r="V540" s="14"/>
      <c r="W540" s="14">
        <v>0.45402848886842201</v>
      </c>
      <c r="X540" s="14">
        <v>0.43958167377809698</v>
      </c>
      <c r="Y540" s="14"/>
      <c r="Z540" s="14">
        <v>0.48155081420211598</v>
      </c>
      <c r="AA540" s="14">
        <v>0.41707191373775299</v>
      </c>
    </row>
    <row r="541" spans="2:27" x14ac:dyDescent="0.3">
      <c r="B541" t="s">
        <v>49</v>
      </c>
      <c r="C541" s="14">
        <v>0.239297258132211</v>
      </c>
      <c r="D541" s="14">
        <v>0.22164474878833401</v>
      </c>
      <c r="E541" s="14">
        <v>0.25541261946731703</v>
      </c>
      <c r="F541" s="14"/>
      <c r="G541" s="14">
        <v>0.243771384597884</v>
      </c>
      <c r="H541" s="14">
        <v>0.24880939466475099</v>
      </c>
      <c r="I541" s="14">
        <v>0.179796154010261</v>
      </c>
      <c r="J541" s="14">
        <v>0.212617827974214</v>
      </c>
      <c r="K541" s="14">
        <v>0.27425545040635102</v>
      </c>
      <c r="L541" s="14">
        <v>0.27508314438972398</v>
      </c>
      <c r="M541" s="14"/>
      <c r="N541" s="14">
        <v>0.18154273855816799</v>
      </c>
      <c r="O541" s="14">
        <v>0.249812255868992</v>
      </c>
      <c r="P541" s="14">
        <v>0.27494769684572901</v>
      </c>
      <c r="Q541" s="14">
        <v>0.21826378840605401</v>
      </c>
      <c r="R541" s="14">
        <v>0.172068682903572</v>
      </c>
      <c r="S541" s="14"/>
      <c r="T541" s="14">
        <v>0.23905880611532701</v>
      </c>
      <c r="U541" s="14">
        <v>0.239447267576366</v>
      </c>
      <c r="V541" s="14"/>
      <c r="W541" s="14">
        <v>0.27308556825179497</v>
      </c>
      <c r="X541" s="14">
        <v>0.23153028875092399</v>
      </c>
      <c r="Y541" s="14"/>
      <c r="Z541" s="14">
        <v>0.22730170845739001</v>
      </c>
      <c r="AA541" s="14">
        <v>0.24699819216674099</v>
      </c>
    </row>
    <row r="542" spans="2:27" x14ac:dyDescent="0.3">
      <c r="B542" t="s">
        <v>50</v>
      </c>
      <c r="C542" s="14">
        <v>6.1330395827205599E-2</v>
      </c>
      <c r="D542" s="14">
        <v>6.7828933520444099E-2</v>
      </c>
      <c r="E542" s="14">
        <v>5.5223982158503E-2</v>
      </c>
      <c r="F542" s="14"/>
      <c r="G542" s="14">
        <v>9.9060404129698507E-2</v>
      </c>
      <c r="H542" s="14">
        <v>5.43723848676059E-2</v>
      </c>
      <c r="I542" s="14">
        <v>5.6626631216452603E-2</v>
      </c>
      <c r="J542" s="14">
        <v>4.57095536397467E-2</v>
      </c>
      <c r="K542" s="14">
        <v>7.7448842421688396E-2</v>
      </c>
      <c r="L542" s="14">
        <v>4.7561619961149403E-2</v>
      </c>
      <c r="M542" s="14"/>
      <c r="N542" s="14">
        <v>3.9574496312092401E-2</v>
      </c>
      <c r="O542" s="14">
        <v>4.7295267660839101E-2</v>
      </c>
      <c r="P542" s="14">
        <v>0.111182353249794</v>
      </c>
      <c r="Q542" s="14">
        <v>3.14604068707788E-2</v>
      </c>
      <c r="R542" s="14">
        <v>8.5721946772416402E-2</v>
      </c>
      <c r="S542" s="14"/>
      <c r="T542" s="14">
        <v>4.9708429551936703E-2</v>
      </c>
      <c r="U542" s="14">
        <v>6.8641739734971202E-2</v>
      </c>
      <c r="V542" s="14"/>
      <c r="W542" s="14">
        <v>5.8886067635786597E-2</v>
      </c>
      <c r="X542" s="14">
        <v>6.1892277204326197E-2</v>
      </c>
      <c r="Y542" s="14"/>
      <c r="Z542" s="14">
        <v>5.2362557256592598E-2</v>
      </c>
      <c r="AA542" s="14">
        <v>6.70875920488649E-2</v>
      </c>
    </row>
    <row r="543" spans="2:27" x14ac:dyDescent="0.3">
      <c r="B543" t="s">
        <v>51</v>
      </c>
      <c r="C543" s="14">
        <v>1.6537830944482201E-2</v>
      </c>
      <c r="D543" s="14">
        <v>1.9346396686026099E-2</v>
      </c>
      <c r="E543" s="14">
        <v>1.3860347849262201E-2</v>
      </c>
      <c r="F543" s="14"/>
      <c r="G543" s="14">
        <v>2.1693429035083402E-2</v>
      </c>
      <c r="H543" s="14">
        <v>1.7884118715148299E-2</v>
      </c>
      <c r="I543" s="14">
        <v>1.7596950612781902E-2</v>
      </c>
      <c r="J543" s="14">
        <v>1.24272053451344E-2</v>
      </c>
      <c r="K543" s="14">
        <v>2.1310334340066999E-2</v>
      </c>
      <c r="L543" s="14">
        <v>1.1285681847562E-2</v>
      </c>
      <c r="M543" s="14"/>
      <c r="N543" s="14">
        <v>6.4748720664033104E-3</v>
      </c>
      <c r="O543" s="14">
        <v>1.6925994935004698E-2</v>
      </c>
      <c r="P543" s="14">
        <v>2.9842149534615101E-2</v>
      </c>
      <c r="Q543" s="14">
        <v>1.6552894385801702E-2</v>
      </c>
      <c r="R543" s="14">
        <v>1.34787108231916E-2</v>
      </c>
      <c r="S543" s="14"/>
      <c r="T543" s="14">
        <v>1.6754767510426899E-2</v>
      </c>
      <c r="U543" s="14">
        <v>1.6401356805577999E-2</v>
      </c>
      <c r="V543" s="14"/>
      <c r="W543" s="14">
        <v>2.1768213933214899E-2</v>
      </c>
      <c r="X543" s="14">
        <v>1.53355149842547E-2</v>
      </c>
      <c r="Y543" s="14"/>
      <c r="Z543" s="14">
        <v>1.81703985458271E-2</v>
      </c>
      <c r="AA543" s="14">
        <v>1.5489750969351301E-2</v>
      </c>
    </row>
    <row r="544" spans="2:27" x14ac:dyDescent="0.3">
      <c r="B544" t="s">
        <v>102</v>
      </c>
      <c r="C544" s="14">
        <v>0.109128797244309</v>
      </c>
      <c r="D544" s="14">
        <v>4.6358845112791203E-2</v>
      </c>
      <c r="E544" s="14">
        <v>0.169805959171315</v>
      </c>
      <c r="F544" s="14"/>
      <c r="G544" s="14">
        <v>0.100444665411458</v>
      </c>
      <c r="H544" s="14">
        <v>8.5146436553902596E-2</v>
      </c>
      <c r="I544" s="14">
        <v>0.130648813374664</v>
      </c>
      <c r="J544" s="14">
        <v>0.156101663017781</v>
      </c>
      <c r="K544" s="14">
        <v>0.124757842915133</v>
      </c>
      <c r="L544" s="14">
        <v>6.8365447822064093E-2</v>
      </c>
      <c r="M544" s="14"/>
      <c r="N544" s="14">
        <v>8.78952515924145E-2</v>
      </c>
      <c r="O544" s="14">
        <v>7.0921245372850897E-2</v>
      </c>
      <c r="P544" s="14">
        <v>6.4859676775848293E-2</v>
      </c>
      <c r="Q544" s="14">
        <v>4.2892541329011297E-2</v>
      </c>
      <c r="R544" s="14">
        <v>0.115857535686561</v>
      </c>
      <c r="S544" s="14"/>
      <c r="T544" s="14">
        <v>0.125439555935036</v>
      </c>
      <c r="U544" s="14">
        <v>9.8867748179121695E-2</v>
      </c>
      <c r="V544" s="14"/>
      <c r="W544" s="14">
        <v>0.103683099132882</v>
      </c>
      <c r="X544" s="14">
        <v>0.11038060801381699</v>
      </c>
      <c r="Y544" s="14"/>
      <c r="Z544" s="14">
        <v>6.8072938070025402E-2</v>
      </c>
      <c r="AA544" s="14">
        <v>0.13548594400314101</v>
      </c>
    </row>
    <row r="545" spans="2:27" x14ac:dyDescent="0.3">
      <c r="B545" t="s">
        <v>53</v>
      </c>
      <c r="C545" s="14">
        <v>0.57370571785179203</v>
      </c>
      <c r="D545" s="14">
        <v>0.644821075892405</v>
      </c>
      <c r="E545" s="14">
        <v>0.50569709135360297</v>
      </c>
      <c r="F545" s="14"/>
      <c r="G545" s="14">
        <v>0.53503011682587498</v>
      </c>
      <c r="H545" s="14">
        <v>0.59378766519859205</v>
      </c>
      <c r="I545" s="14">
        <v>0.61533145078583995</v>
      </c>
      <c r="J545" s="14">
        <v>0.57314375002312401</v>
      </c>
      <c r="K545" s="14">
        <v>0.50222752991676101</v>
      </c>
      <c r="L545" s="14">
        <v>0.59770410597950097</v>
      </c>
      <c r="M545" s="14"/>
      <c r="N545" s="14">
        <v>0.68451264147092195</v>
      </c>
      <c r="O545" s="14">
        <v>0.61504523616231299</v>
      </c>
      <c r="P545" s="14">
        <v>0.51916812359401399</v>
      </c>
      <c r="Q545" s="14">
        <v>0.69083036900835504</v>
      </c>
      <c r="R545" s="14">
        <v>0.61287312381425896</v>
      </c>
      <c r="S545" s="14"/>
      <c r="T545" s="14">
        <v>0.56903844088727396</v>
      </c>
      <c r="U545" s="14">
        <v>0.57664188770396296</v>
      </c>
      <c r="V545" s="14"/>
      <c r="W545" s="14">
        <v>0.54257705104632103</v>
      </c>
      <c r="X545" s="14">
        <v>0.58086131104667804</v>
      </c>
      <c r="Y545" s="14"/>
      <c r="Z545" s="14">
        <v>0.63409239767016501</v>
      </c>
      <c r="AA545" s="14">
        <v>0.53493852081190196</v>
      </c>
    </row>
    <row r="546" spans="2:27" x14ac:dyDescent="0.3">
      <c r="B546" t="s">
        <v>54</v>
      </c>
      <c r="C546" s="14">
        <v>7.7868226771687796E-2</v>
      </c>
      <c r="D546" s="14">
        <v>8.7175330206470197E-2</v>
      </c>
      <c r="E546" s="14">
        <v>6.9084330007765204E-2</v>
      </c>
      <c r="F546" s="14"/>
      <c r="G546" s="14">
        <v>0.120753833164782</v>
      </c>
      <c r="H546" s="14">
        <v>7.2256503582754206E-2</v>
      </c>
      <c r="I546" s="14">
        <v>7.4223581829234497E-2</v>
      </c>
      <c r="J546" s="14">
        <v>5.8136758984881097E-2</v>
      </c>
      <c r="K546" s="14">
        <v>9.8759176761755399E-2</v>
      </c>
      <c r="L546" s="14">
        <v>5.8847301808711401E-2</v>
      </c>
      <c r="M546" s="14"/>
      <c r="N546" s="14">
        <v>4.6049368378495797E-2</v>
      </c>
      <c r="O546" s="14">
        <v>6.4221262595843806E-2</v>
      </c>
      <c r="P546" s="14">
        <v>0.14102450278440901</v>
      </c>
      <c r="Q546" s="14">
        <v>4.8013301256580501E-2</v>
      </c>
      <c r="R546" s="14">
        <v>9.9200657595608005E-2</v>
      </c>
      <c r="S546" s="14"/>
      <c r="T546" s="14">
        <v>6.6463197062363602E-2</v>
      </c>
      <c r="U546" s="14">
        <v>8.5043096540549201E-2</v>
      </c>
      <c r="V546" s="14"/>
      <c r="W546" s="14">
        <v>8.0654281569001507E-2</v>
      </c>
      <c r="X546" s="14">
        <v>7.7227792188580904E-2</v>
      </c>
      <c r="Y546" s="14"/>
      <c r="Z546" s="14">
        <v>7.0532955802419695E-2</v>
      </c>
      <c r="AA546" s="14">
        <v>8.2577343018216204E-2</v>
      </c>
    </row>
    <row r="547" spans="2:27" x14ac:dyDescent="0.3">
      <c r="B547" t="s">
        <v>55</v>
      </c>
      <c r="C547" s="14">
        <v>0.495837491080104</v>
      </c>
      <c r="D547" s="14">
        <v>0.55764574568593495</v>
      </c>
      <c r="E547" s="14">
        <v>0.43661276134583699</v>
      </c>
      <c r="F547" s="14"/>
      <c r="G547" s="14">
        <v>0.41427628366109298</v>
      </c>
      <c r="H547" s="14">
        <v>0.52153116161583801</v>
      </c>
      <c r="I547" s="14">
        <v>0.54110786895660601</v>
      </c>
      <c r="J547" s="14">
        <v>0.51500699103824299</v>
      </c>
      <c r="K547" s="14">
        <v>0.40346835315500501</v>
      </c>
      <c r="L547" s="14">
        <v>0.53885680417078896</v>
      </c>
      <c r="M547" s="14"/>
      <c r="N547" s="14">
        <v>0.63846327309242601</v>
      </c>
      <c r="O547" s="14">
        <v>0.55082397356646895</v>
      </c>
      <c r="P547" s="14">
        <v>0.37814362080960501</v>
      </c>
      <c r="Q547" s="14">
        <v>0.64281706775177405</v>
      </c>
      <c r="R547" s="14">
        <v>0.51367246621865104</v>
      </c>
      <c r="S547" s="14"/>
      <c r="T547" s="14">
        <v>0.50257524382491003</v>
      </c>
      <c r="U547" s="14">
        <v>0.49159879116341398</v>
      </c>
      <c r="V547" s="14"/>
      <c r="W547" s="14">
        <v>0.46192276947731897</v>
      </c>
      <c r="X547" s="14">
        <v>0.50363351885809704</v>
      </c>
      <c r="Y547" s="14"/>
      <c r="Z547" s="14">
        <v>0.56355944186774498</v>
      </c>
      <c r="AA547" s="14">
        <v>0.45236117779368601</v>
      </c>
    </row>
    <row r="548" spans="2:27" x14ac:dyDescent="0.3">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row>
    <row r="549" spans="2:27" x14ac:dyDescent="0.3">
      <c r="B549" s="6" t="s">
        <v>212</v>
      </c>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row>
    <row r="550" spans="2:27" x14ac:dyDescent="0.3">
      <c r="B550" s="24" t="s">
        <v>59</v>
      </c>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row>
    <row r="551" spans="2:27" x14ac:dyDescent="0.3">
      <c r="B551" t="s">
        <v>47</v>
      </c>
      <c r="C551" s="14">
        <v>0.14071288193442999</v>
      </c>
      <c r="D551" s="14">
        <v>0.178092418298883</v>
      </c>
      <c r="E551" s="14">
        <v>0.10477220791328801</v>
      </c>
      <c r="F551" s="14"/>
      <c r="G551" s="14">
        <v>0.13248105579234401</v>
      </c>
      <c r="H551" s="14">
        <v>0.143074678684805</v>
      </c>
      <c r="I551" s="14">
        <v>0.199295636822485</v>
      </c>
      <c r="J551" s="14">
        <v>0.118858001253901</v>
      </c>
      <c r="K551" s="14">
        <v>0.10940417427063701</v>
      </c>
      <c r="L551" s="14">
        <v>0.135397551885026</v>
      </c>
      <c r="M551" s="14"/>
      <c r="N551" s="14">
        <v>0.17802396051559</v>
      </c>
      <c r="O551" s="14">
        <v>0.16936018331987099</v>
      </c>
      <c r="P551" s="14">
        <v>0.105776446422118</v>
      </c>
      <c r="Q551" s="14">
        <v>0.17945295905337499</v>
      </c>
      <c r="R551" s="14">
        <v>0.12808664586997201</v>
      </c>
      <c r="S551" s="14"/>
      <c r="T551" s="14">
        <v>0.15885862361845801</v>
      </c>
      <c r="U551" s="14">
        <v>0.12929745060628001</v>
      </c>
      <c r="V551" s="14"/>
      <c r="W551" s="14">
        <v>0.13175825486061901</v>
      </c>
      <c r="X551" s="14">
        <v>0.142771295452507</v>
      </c>
      <c r="Y551" s="14"/>
      <c r="Z551" s="14">
        <v>0.171374168302137</v>
      </c>
      <c r="AA551" s="14">
        <v>0.121028869935615</v>
      </c>
    </row>
    <row r="552" spans="2:27" x14ac:dyDescent="0.3">
      <c r="B552" t="s">
        <v>48</v>
      </c>
      <c r="C552" s="14">
        <v>0.46774783226370098</v>
      </c>
      <c r="D552" s="14">
        <v>0.49059148796389501</v>
      </c>
      <c r="E552" s="14">
        <v>0.44521855413756301</v>
      </c>
      <c r="F552" s="14"/>
      <c r="G552" s="14">
        <v>0.40173980317424202</v>
      </c>
      <c r="H552" s="14">
        <v>0.47772545221244</v>
      </c>
      <c r="I552" s="14">
        <v>0.39856377756150202</v>
      </c>
      <c r="J552" s="14">
        <v>0.477189358347413</v>
      </c>
      <c r="K552" s="14">
        <v>0.49590953029392199</v>
      </c>
      <c r="L552" s="14">
        <v>0.53317174995748695</v>
      </c>
      <c r="M552" s="14"/>
      <c r="N552" s="14">
        <v>0.53530349257868703</v>
      </c>
      <c r="O552" s="14">
        <v>0.470577355631422</v>
      </c>
      <c r="P552" s="14">
        <v>0.48438323492187302</v>
      </c>
      <c r="Q552" s="14">
        <v>0.52141050606457595</v>
      </c>
      <c r="R552" s="14">
        <v>0.42680016075203497</v>
      </c>
      <c r="S552" s="14"/>
      <c r="T552" s="14">
        <v>0.42644188535239302</v>
      </c>
      <c r="U552" s="14">
        <v>0.49373327880101597</v>
      </c>
      <c r="V552" s="14"/>
      <c r="W552" s="14">
        <v>0.510904962054614</v>
      </c>
      <c r="X552" s="14">
        <v>0.45782723829247501</v>
      </c>
      <c r="Y552" s="14"/>
      <c r="Z552" s="14">
        <v>0.49234114567555298</v>
      </c>
      <c r="AA552" s="14">
        <v>0.45195935325196102</v>
      </c>
    </row>
    <row r="553" spans="2:27" x14ac:dyDescent="0.3">
      <c r="B553" t="s">
        <v>49</v>
      </c>
      <c r="C553" s="14">
        <v>0.23019518522461199</v>
      </c>
      <c r="D553" s="14">
        <v>0.21336448343605999</v>
      </c>
      <c r="E553" s="14">
        <v>0.24669936468813999</v>
      </c>
      <c r="F553" s="14"/>
      <c r="G553" s="14">
        <v>0.25061900582804197</v>
      </c>
      <c r="H553" s="14">
        <v>0.24267238974775501</v>
      </c>
      <c r="I553" s="14">
        <v>0.24559398846154401</v>
      </c>
      <c r="J553" s="14">
        <v>0.19918397861062501</v>
      </c>
      <c r="K553" s="14">
        <v>0.22635829684813399</v>
      </c>
      <c r="L553" s="14">
        <v>0.22167503217368001</v>
      </c>
      <c r="M553" s="14"/>
      <c r="N553" s="14">
        <v>0.16035185431631399</v>
      </c>
      <c r="O553" s="14">
        <v>0.24745555321382401</v>
      </c>
      <c r="P553" s="14">
        <v>0.26004584832528599</v>
      </c>
      <c r="Q553" s="14">
        <v>0.222115886480314</v>
      </c>
      <c r="R553" s="14">
        <v>0.25228520769424301</v>
      </c>
      <c r="S553" s="14"/>
      <c r="T553" s="14">
        <v>0.24551068572241599</v>
      </c>
      <c r="U553" s="14">
        <v>0.22056025008482599</v>
      </c>
      <c r="V553" s="14"/>
      <c r="W553" s="14">
        <v>0.22327706102443001</v>
      </c>
      <c r="X553" s="14">
        <v>0.23178546478131601</v>
      </c>
      <c r="Y553" s="14"/>
      <c r="Z553" s="14">
        <v>0.22518535151024799</v>
      </c>
      <c r="AA553" s="14">
        <v>0.23341141124210499</v>
      </c>
    </row>
    <row r="554" spans="2:27" x14ac:dyDescent="0.3">
      <c r="B554" t="s">
        <v>50</v>
      </c>
      <c r="C554" s="14">
        <v>4.7810523095212998E-2</v>
      </c>
      <c r="D554" s="14">
        <v>6.0733113846608802E-2</v>
      </c>
      <c r="E554" s="14">
        <v>3.5382147298053099E-2</v>
      </c>
      <c r="F554" s="14"/>
      <c r="G554" s="14">
        <v>9.5609713359323098E-2</v>
      </c>
      <c r="H554" s="14">
        <v>4.3383815428029902E-2</v>
      </c>
      <c r="I554" s="14">
        <v>2.63411704436755E-2</v>
      </c>
      <c r="J554" s="14">
        <v>3.6480554819641998E-2</v>
      </c>
      <c r="K554" s="14">
        <v>5.1458519025169298E-2</v>
      </c>
      <c r="L554" s="14">
        <v>4.3796657136055503E-2</v>
      </c>
      <c r="M554" s="14"/>
      <c r="N554" s="14">
        <v>3.8343312051419602E-2</v>
      </c>
      <c r="O554" s="14">
        <v>3.0756464105178901E-2</v>
      </c>
      <c r="P554" s="14">
        <v>7.2546941706312998E-2</v>
      </c>
      <c r="Q554" s="14">
        <v>3.1197025565262802E-2</v>
      </c>
      <c r="R554" s="14">
        <v>5.5180324441951499E-2</v>
      </c>
      <c r="S554" s="14"/>
      <c r="T554" s="14">
        <v>4.5347422090600498E-2</v>
      </c>
      <c r="U554" s="14">
        <v>4.9360052503382698E-2</v>
      </c>
      <c r="V554" s="14"/>
      <c r="W554" s="14">
        <v>3.22855020659987E-2</v>
      </c>
      <c r="X554" s="14">
        <v>5.1379282898558802E-2</v>
      </c>
      <c r="Y554" s="14"/>
      <c r="Z554" s="14">
        <v>4.17030822626498E-2</v>
      </c>
      <c r="AA554" s="14">
        <v>5.1731393771951503E-2</v>
      </c>
    </row>
    <row r="555" spans="2:27" x14ac:dyDescent="0.3">
      <c r="B555" t="s">
        <v>51</v>
      </c>
      <c r="C555" s="14">
        <v>1.15617750999363E-2</v>
      </c>
      <c r="D555" s="14">
        <v>1.35046101493696E-2</v>
      </c>
      <c r="E555" s="14">
        <v>9.7100854837964407E-3</v>
      </c>
      <c r="F555" s="14"/>
      <c r="G555" s="14">
        <v>3.8909800105749498E-3</v>
      </c>
      <c r="H555" s="14">
        <v>7.8748592124128994E-3</v>
      </c>
      <c r="I555" s="14">
        <v>1.21233894061004E-2</v>
      </c>
      <c r="J555" s="14">
        <v>9.6616233720473402E-3</v>
      </c>
      <c r="K555" s="14">
        <v>2.3029029838502E-2</v>
      </c>
      <c r="L555" s="14">
        <v>1.30466662525231E-2</v>
      </c>
      <c r="M555" s="14"/>
      <c r="N555" s="14">
        <v>6.53976522647059E-3</v>
      </c>
      <c r="O555" s="14">
        <v>9.3357189520948593E-3</v>
      </c>
      <c r="P555" s="14">
        <v>2.3643215080779201E-2</v>
      </c>
      <c r="Q555" s="14">
        <v>0</v>
      </c>
      <c r="R555" s="14">
        <v>1.31348116246359E-2</v>
      </c>
      <c r="S555" s="14"/>
      <c r="T555" s="14">
        <v>9.5495192021324091E-3</v>
      </c>
      <c r="U555" s="14">
        <v>1.2827679212098601E-2</v>
      </c>
      <c r="V555" s="14"/>
      <c r="W555" s="14">
        <v>2.12223276156784E-2</v>
      </c>
      <c r="X555" s="14">
        <v>9.3410894447339791E-3</v>
      </c>
      <c r="Y555" s="14"/>
      <c r="Z555" s="14">
        <v>7.9272019398140808E-3</v>
      </c>
      <c r="AA555" s="14">
        <v>1.3895107786518099E-2</v>
      </c>
    </row>
    <row r="556" spans="2:27" x14ac:dyDescent="0.3">
      <c r="B556" t="s">
        <v>102</v>
      </c>
      <c r="C556" s="14">
        <v>0.101971802382108</v>
      </c>
      <c r="D556" s="14">
        <v>4.3713886305183303E-2</v>
      </c>
      <c r="E556" s="14">
        <v>0.15821764047915901</v>
      </c>
      <c r="F556" s="14"/>
      <c r="G556" s="14">
        <v>0.115659441835473</v>
      </c>
      <c r="H556" s="14">
        <v>8.5268804714557001E-2</v>
      </c>
      <c r="I556" s="14">
        <v>0.11808203730469199</v>
      </c>
      <c r="J556" s="14">
        <v>0.15862648359637199</v>
      </c>
      <c r="K556" s="14">
        <v>9.3840449723636199E-2</v>
      </c>
      <c r="L556" s="14">
        <v>5.2912342595228597E-2</v>
      </c>
      <c r="M556" s="14"/>
      <c r="N556" s="14">
        <v>8.14376153115179E-2</v>
      </c>
      <c r="O556" s="14">
        <v>7.2514724777608799E-2</v>
      </c>
      <c r="P556" s="14">
        <v>5.3604313543630697E-2</v>
      </c>
      <c r="Q556" s="14">
        <v>4.5823622836472198E-2</v>
      </c>
      <c r="R556" s="14">
        <v>0.124512849617162</v>
      </c>
      <c r="S556" s="14"/>
      <c r="T556" s="14">
        <v>0.114291864014</v>
      </c>
      <c r="U556" s="14">
        <v>9.4221288792396898E-2</v>
      </c>
      <c r="V556" s="14"/>
      <c r="W556" s="14">
        <v>8.0551892378660603E-2</v>
      </c>
      <c r="X556" s="14">
        <v>0.106895629130409</v>
      </c>
      <c r="Y556" s="14"/>
      <c r="Z556" s="14">
        <v>6.1469050309597602E-2</v>
      </c>
      <c r="AA556" s="14">
        <v>0.12797386401185001</v>
      </c>
    </row>
    <row r="557" spans="2:27" x14ac:dyDescent="0.3">
      <c r="B557" t="s">
        <v>53</v>
      </c>
      <c r="C557" s="14">
        <v>0.60846071419813097</v>
      </c>
      <c r="D557" s="14">
        <v>0.66868390626277796</v>
      </c>
      <c r="E557" s="14">
        <v>0.54999076205085096</v>
      </c>
      <c r="F557" s="14"/>
      <c r="G557" s="14">
        <v>0.534220858966587</v>
      </c>
      <c r="H557" s="14">
        <v>0.62080013089724495</v>
      </c>
      <c r="I557" s="14">
        <v>0.59785941438398704</v>
      </c>
      <c r="J557" s="14">
        <v>0.59604735960131405</v>
      </c>
      <c r="K557" s="14">
        <v>0.60531370456455902</v>
      </c>
      <c r="L557" s="14">
        <v>0.66856930184251295</v>
      </c>
      <c r="M557" s="14"/>
      <c r="N557" s="14">
        <v>0.71332745309427803</v>
      </c>
      <c r="O557" s="14">
        <v>0.63993753895129402</v>
      </c>
      <c r="P557" s="14">
        <v>0.59015968134399099</v>
      </c>
      <c r="Q557" s="14">
        <v>0.70086346511795095</v>
      </c>
      <c r="R557" s="14">
        <v>0.55488680662200696</v>
      </c>
      <c r="S557" s="14"/>
      <c r="T557" s="14">
        <v>0.58530050897085095</v>
      </c>
      <c r="U557" s="14">
        <v>0.62303072940729598</v>
      </c>
      <c r="V557" s="14"/>
      <c r="W557" s="14">
        <v>0.64266321691523298</v>
      </c>
      <c r="X557" s="14">
        <v>0.60059853374498195</v>
      </c>
      <c r="Y557" s="14"/>
      <c r="Z557" s="14">
        <v>0.66371531397769101</v>
      </c>
      <c r="AA557" s="14">
        <v>0.57298822318757603</v>
      </c>
    </row>
    <row r="558" spans="2:27" x14ac:dyDescent="0.3">
      <c r="B558" t="s">
        <v>54</v>
      </c>
      <c r="C558" s="14">
        <v>5.9372298195149401E-2</v>
      </c>
      <c r="D558" s="14">
        <v>7.4237723995978402E-2</v>
      </c>
      <c r="E558" s="14">
        <v>4.5092232781849602E-2</v>
      </c>
      <c r="F558" s="14"/>
      <c r="G558" s="14">
        <v>9.9500693369898099E-2</v>
      </c>
      <c r="H558" s="14">
        <v>5.12586746404428E-2</v>
      </c>
      <c r="I558" s="14">
        <v>3.8464559849775898E-2</v>
      </c>
      <c r="J558" s="14">
        <v>4.6142178191689302E-2</v>
      </c>
      <c r="K558" s="14">
        <v>7.4487548863671302E-2</v>
      </c>
      <c r="L558" s="14">
        <v>5.6843323388578601E-2</v>
      </c>
      <c r="M558" s="14"/>
      <c r="N558" s="14">
        <v>4.4883077277890197E-2</v>
      </c>
      <c r="O558" s="14">
        <v>4.0092183057273703E-2</v>
      </c>
      <c r="P558" s="14">
        <v>9.6190156787092196E-2</v>
      </c>
      <c r="Q558" s="14">
        <v>3.1197025565262802E-2</v>
      </c>
      <c r="R558" s="14">
        <v>6.8315136066587304E-2</v>
      </c>
      <c r="S558" s="14"/>
      <c r="T558" s="14">
        <v>5.4896941292732898E-2</v>
      </c>
      <c r="U558" s="14">
        <v>6.2187731715481302E-2</v>
      </c>
      <c r="V558" s="14"/>
      <c r="W558" s="14">
        <v>5.3507829681677103E-2</v>
      </c>
      <c r="X558" s="14">
        <v>6.0720372343292799E-2</v>
      </c>
      <c r="Y558" s="14"/>
      <c r="Z558" s="14">
        <v>4.9630284202463799E-2</v>
      </c>
      <c r="AA558" s="14">
        <v>6.5626501558469594E-2</v>
      </c>
    </row>
    <row r="559" spans="2:27" x14ac:dyDescent="0.3">
      <c r="B559" t="s">
        <v>55</v>
      </c>
      <c r="C559" s="14">
        <v>0.54908841600298197</v>
      </c>
      <c r="D559" s="14">
        <v>0.59444618226679902</v>
      </c>
      <c r="E559" s="14">
        <v>0.50489852926900103</v>
      </c>
      <c r="F559" s="14"/>
      <c r="G559" s="14">
        <v>0.43472016559668902</v>
      </c>
      <c r="H559" s="14">
        <v>0.56954145625680197</v>
      </c>
      <c r="I559" s="14">
        <v>0.559394854534212</v>
      </c>
      <c r="J559" s="14">
        <v>0.54990518140962497</v>
      </c>
      <c r="K559" s="14">
        <v>0.53082615570088698</v>
      </c>
      <c r="L559" s="14">
        <v>0.61172597845393395</v>
      </c>
      <c r="M559" s="14"/>
      <c r="N559" s="14">
        <v>0.66844437581638805</v>
      </c>
      <c r="O559" s="14">
        <v>0.59984535589401999</v>
      </c>
      <c r="P559" s="14">
        <v>0.49396952455689902</v>
      </c>
      <c r="Q559" s="14">
        <v>0.66966643955268801</v>
      </c>
      <c r="R559" s="14">
        <v>0.48657167055542</v>
      </c>
      <c r="S559" s="14"/>
      <c r="T559" s="14">
        <v>0.53040356767811803</v>
      </c>
      <c r="U559" s="14">
        <v>0.560842997691814</v>
      </c>
      <c r="V559" s="14"/>
      <c r="W559" s="14">
        <v>0.58915538723355498</v>
      </c>
      <c r="X559" s="14">
        <v>0.53987816140168898</v>
      </c>
      <c r="Y559" s="14"/>
      <c r="Z559" s="14">
        <v>0.61408502977522705</v>
      </c>
      <c r="AA559" s="14">
        <v>0.50736172162910598</v>
      </c>
    </row>
    <row r="560" spans="2:27" x14ac:dyDescent="0.3">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row>
    <row r="561" spans="2:27" x14ac:dyDescent="0.3">
      <c r="B561" s="6" t="s">
        <v>213</v>
      </c>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row>
    <row r="562" spans="2:27" x14ac:dyDescent="0.3">
      <c r="B562" s="24" t="s">
        <v>59</v>
      </c>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row>
    <row r="563" spans="2:27" x14ac:dyDescent="0.3">
      <c r="B563" t="s">
        <v>47</v>
      </c>
      <c r="C563" s="14">
        <v>8.2975834086375905E-2</v>
      </c>
      <c r="D563" s="14">
        <v>0.107081002522443</v>
      </c>
      <c r="E563" s="14">
        <v>5.9768644887646903E-2</v>
      </c>
      <c r="F563" s="14"/>
      <c r="G563" s="14">
        <v>9.6376553180627905E-2</v>
      </c>
      <c r="H563" s="14">
        <v>0.147646906175496</v>
      </c>
      <c r="I563" s="14">
        <v>0.13661508096814001</v>
      </c>
      <c r="J563" s="14">
        <v>5.5445890700816201E-2</v>
      </c>
      <c r="K563" s="14">
        <v>3.2145058716810102E-2</v>
      </c>
      <c r="L563" s="14">
        <v>3.4382284085624597E-2</v>
      </c>
      <c r="M563" s="14"/>
      <c r="N563" s="14">
        <v>0.12933344472095001</v>
      </c>
      <c r="O563" s="14">
        <v>8.2796386049061907E-2</v>
      </c>
      <c r="P563" s="14">
        <v>7.5589027872663E-2</v>
      </c>
      <c r="Q563" s="14">
        <v>0.10992203697493599</v>
      </c>
      <c r="R563" s="14">
        <v>8.9045926363202202E-2</v>
      </c>
      <c r="S563" s="14"/>
      <c r="T563" s="14">
        <v>0.11461954512787299</v>
      </c>
      <c r="U563" s="14">
        <v>6.3068870973373201E-2</v>
      </c>
      <c r="V563" s="14"/>
      <c r="W563" s="14">
        <v>2.1164331940567199E-2</v>
      </c>
      <c r="X563" s="14">
        <v>9.7184536530468199E-2</v>
      </c>
      <c r="Y563" s="14"/>
      <c r="Z563" s="14">
        <v>0.10885644101025201</v>
      </c>
      <c r="AA563" s="14">
        <v>6.6360935053218495E-2</v>
      </c>
    </row>
    <row r="564" spans="2:27" x14ac:dyDescent="0.3">
      <c r="B564" t="s">
        <v>48</v>
      </c>
      <c r="C564" s="14">
        <v>0.25677294369278902</v>
      </c>
      <c r="D564" s="14">
        <v>0.290490895256931</v>
      </c>
      <c r="E564" s="14">
        <v>0.22485293202093601</v>
      </c>
      <c r="F564" s="14"/>
      <c r="G564" s="14">
        <v>0.36405683368627501</v>
      </c>
      <c r="H564" s="14">
        <v>0.32321221910610198</v>
      </c>
      <c r="I564" s="14">
        <v>0.24539382348387101</v>
      </c>
      <c r="J564" s="14">
        <v>0.279949456041657</v>
      </c>
      <c r="K564" s="14">
        <v>0.18798710286622</v>
      </c>
      <c r="L564" s="14">
        <v>0.168099992687364</v>
      </c>
      <c r="M564" s="14"/>
      <c r="N564" s="14">
        <v>0.34718463493359403</v>
      </c>
      <c r="O564" s="14">
        <v>0.26172629558305299</v>
      </c>
      <c r="P564" s="14">
        <v>0.24880658201753</v>
      </c>
      <c r="Q564" s="14">
        <v>0.26354697635273</v>
      </c>
      <c r="R564" s="14">
        <v>0.30480740139164703</v>
      </c>
      <c r="S564" s="14"/>
      <c r="T564" s="14">
        <v>0.29230458536756299</v>
      </c>
      <c r="U564" s="14">
        <v>0.234420095152471</v>
      </c>
      <c r="V564" s="14"/>
      <c r="W564" s="14">
        <v>0.195039869571866</v>
      </c>
      <c r="X564" s="14">
        <v>0.27096361776950301</v>
      </c>
      <c r="Y564" s="14"/>
      <c r="Z564" s="14">
        <v>0.29578798074247997</v>
      </c>
      <c r="AA564" s="14">
        <v>0.231725969204819</v>
      </c>
    </row>
    <row r="565" spans="2:27" x14ac:dyDescent="0.3">
      <c r="B565" t="s">
        <v>49</v>
      </c>
      <c r="C565" s="14">
        <v>0.32550374007516197</v>
      </c>
      <c r="D565" s="14">
        <v>0.308892760281259</v>
      </c>
      <c r="E565" s="14">
        <v>0.34173557195531001</v>
      </c>
      <c r="F565" s="14"/>
      <c r="G565" s="14">
        <v>0.299683607504517</v>
      </c>
      <c r="H565" s="14">
        <v>0.29203494244573602</v>
      </c>
      <c r="I565" s="14">
        <v>0.30418654368197001</v>
      </c>
      <c r="J565" s="14">
        <v>0.29014941079948903</v>
      </c>
      <c r="K565" s="14">
        <v>0.37114401819272202</v>
      </c>
      <c r="L565" s="14">
        <v>0.38518824550795699</v>
      </c>
      <c r="M565" s="14"/>
      <c r="N565" s="14">
        <v>0.27616502556380002</v>
      </c>
      <c r="O565" s="14">
        <v>0.36268389359075798</v>
      </c>
      <c r="P565" s="14">
        <v>0.30969191018511499</v>
      </c>
      <c r="Q565" s="14">
        <v>0.36068403749804401</v>
      </c>
      <c r="R565" s="14">
        <v>0.29292057912894898</v>
      </c>
      <c r="S565" s="14"/>
      <c r="T565" s="14">
        <v>0.28232868060452998</v>
      </c>
      <c r="U565" s="14">
        <v>0.35266503968241902</v>
      </c>
      <c r="V565" s="14"/>
      <c r="W565" s="14">
        <v>0.37144648175790401</v>
      </c>
      <c r="X565" s="14">
        <v>0.314942813332175</v>
      </c>
      <c r="Y565" s="14"/>
      <c r="Z565" s="14">
        <v>0.30649122815320801</v>
      </c>
      <c r="AA565" s="14">
        <v>0.33770944169874101</v>
      </c>
    </row>
    <row r="566" spans="2:27" x14ac:dyDescent="0.3">
      <c r="B566" t="s">
        <v>50</v>
      </c>
      <c r="C566" s="14">
        <v>0.16498079548646899</v>
      </c>
      <c r="D566" s="14">
        <v>0.17309562294609099</v>
      </c>
      <c r="E566" s="14">
        <v>0.156085886647231</v>
      </c>
      <c r="F566" s="14"/>
      <c r="G566" s="14">
        <v>0.107659431477675</v>
      </c>
      <c r="H566" s="14">
        <v>0.10612831940211299</v>
      </c>
      <c r="I566" s="14">
        <v>0.14584662794619399</v>
      </c>
      <c r="J566" s="14">
        <v>0.175422903249529</v>
      </c>
      <c r="K566" s="14">
        <v>0.17238344852729001</v>
      </c>
      <c r="L566" s="14">
        <v>0.25299847463005398</v>
      </c>
      <c r="M566" s="14"/>
      <c r="N566" s="14">
        <v>0.124680355021672</v>
      </c>
      <c r="O566" s="14">
        <v>0.177478767370637</v>
      </c>
      <c r="P566" s="14">
        <v>0.20940191514075401</v>
      </c>
      <c r="Q566" s="14">
        <v>0.13218617940463301</v>
      </c>
      <c r="R566" s="14">
        <v>0.17637088719527999</v>
      </c>
      <c r="S566" s="14"/>
      <c r="T566" s="14">
        <v>0.13182002664537601</v>
      </c>
      <c r="U566" s="14">
        <v>0.185842135082599</v>
      </c>
      <c r="V566" s="14"/>
      <c r="W566" s="14">
        <v>0.221400554183111</v>
      </c>
      <c r="X566" s="14">
        <v>0.15201150117297699</v>
      </c>
      <c r="Y566" s="14"/>
      <c r="Z566" s="14">
        <v>0.160752061184742</v>
      </c>
      <c r="AA566" s="14">
        <v>0.167695569280913</v>
      </c>
    </row>
    <row r="567" spans="2:27" x14ac:dyDescent="0.3">
      <c r="B567" t="s">
        <v>51</v>
      </c>
      <c r="C567" s="14">
        <v>4.8605937211152701E-2</v>
      </c>
      <c r="D567" s="14">
        <v>5.86167330870528E-2</v>
      </c>
      <c r="E567" s="14">
        <v>3.9022546203101E-2</v>
      </c>
      <c r="F567" s="14"/>
      <c r="G567" s="14">
        <v>3.8902130421124503E-2</v>
      </c>
      <c r="H567" s="14">
        <v>3.1318607991128102E-2</v>
      </c>
      <c r="I567" s="14">
        <v>3.2590982576057297E-2</v>
      </c>
      <c r="J567" s="14">
        <v>4.3087708800472503E-2</v>
      </c>
      <c r="K567" s="14">
        <v>8.6452095068224002E-2</v>
      </c>
      <c r="L567" s="14">
        <v>6.1186409247840197E-2</v>
      </c>
      <c r="M567" s="14"/>
      <c r="N567" s="14">
        <v>2.2478518064221201E-2</v>
      </c>
      <c r="O567" s="14">
        <v>4.21819102098593E-2</v>
      </c>
      <c r="P567" s="14">
        <v>9.0123186372848801E-2</v>
      </c>
      <c r="Q567" s="14">
        <v>5.3535902770266902E-2</v>
      </c>
      <c r="R567" s="14">
        <v>1.5663933364926701E-2</v>
      </c>
      <c r="S567" s="14"/>
      <c r="T567" s="14">
        <v>4.4332638457222399E-2</v>
      </c>
      <c r="U567" s="14">
        <v>5.1294256560099297E-2</v>
      </c>
      <c r="V567" s="14"/>
      <c r="W567" s="14">
        <v>5.2120018980332299E-2</v>
      </c>
      <c r="X567" s="14">
        <v>4.7798149979179298E-2</v>
      </c>
      <c r="Y567" s="14"/>
      <c r="Z567" s="14">
        <v>4.3833707887554703E-2</v>
      </c>
      <c r="AA567" s="14">
        <v>5.1669625346746802E-2</v>
      </c>
    </row>
    <row r="568" spans="2:27" x14ac:dyDescent="0.3">
      <c r="B568" t="s">
        <v>102</v>
      </c>
      <c r="C568" s="14">
        <v>0.121160749448051</v>
      </c>
      <c r="D568" s="14">
        <v>6.1822985906224301E-2</v>
      </c>
      <c r="E568" s="14">
        <v>0.17853441828577599</v>
      </c>
      <c r="F568" s="14"/>
      <c r="G568" s="14">
        <v>9.3321443729780407E-2</v>
      </c>
      <c r="H568" s="14">
        <v>9.9659004879425195E-2</v>
      </c>
      <c r="I568" s="14">
        <v>0.135366941343768</v>
      </c>
      <c r="J568" s="14">
        <v>0.15594463040803699</v>
      </c>
      <c r="K568" s="14">
        <v>0.149888276628733</v>
      </c>
      <c r="L568" s="14">
        <v>9.8144593841160005E-2</v>
      </c>
      <c r="M568" s="14"/>
      <c r="N568" s="14">
        <v>0.100158021695763</v>
      </c>
      <c r="O568" s="14">
        <v>7.3132747196631001E-2</v>
      </c>
      <c r="P568" s="14">
        <v>6.6387378411088702E-2</v>
      </c>
      <c r="Q568" s="14">
        <v>8.0124866999390199E-2</v>
      </c>
      <c r="R568" s="14">
        <v>0.121191272555996</v>
      </c>
      <c r="S568" s="14"/>
      <c r="T568" s="14">
        <v>0.134594523797435</v>
      </c>
      <c r="U568" s="14">
        <v>0.112709602549039</v>
      </c>
      <c r="V568" s="14"/>
      <c r="W568" s="14">
        <v>0.13882874356621999</v>
      </c>
      <c r="X568" s="14">
        <v>0.117099381215698</v>
      </c>
      <c r="Y568" s="14"/>
      <c r="Z568" s="14">
        <v>8.4278581021762999E-2</v>
      </c>
      <c r="AA568" s="14">
        <v>0.144838459415562</v>
      </c>
    </row>
    <row r="569" spans="2:27" x14ac:dyDescent="0.3">
      <c r="B569" t="s">
        <v>53</v>
      </c>
      <c r="C569" s="14">
        <v>0.33974877777916501</v>
      </c>
      <c r="D569" s="14">
        <v>0.39757189777937402</v>
      </c>
      <c r="E569" s="14">
        <v>0.28462157690858297</v>
      </c>
      <c r="F569" s="14"/>
      <c r="G569" s="14">
        <v>0.46043338686690299</v>
      </c>
      <c r="H569" s="14">
        <v>0.47085912528159801</v>
      </c>
      <c r="I569" s="14">
        <v>0.38200890445201002</v>
      </c>
      <c r="J569" s="14">
        <v>0.33539534674247301</v>
      </c>
      <c r="K569" s="14">
        <v>0.22013216158303001</v>
      </c>
      <c r="L569" s="14">
        <v>0.20248227677298899</v>
      </c>
      <c r="M569" s="14"/>
      <c r="N569" s="14">
        <v>0.47651807965454401</v>
      </c>
      <c r="O569" s="14">
        <v>0.34452268163211502</v>
      </c>
      <c r="P569" s="14">
        <v>0.324395609890193</v>
      </c>
      <c r="Q569" s="14">
        <v>0.37346901332766602</v>
      </c>
      <c r="R569" s="14">
        <v>0.39385332775484899</v>
      </c>
      <c r="S569" s="14"/>
      <c r="T569" s="14">
        <v>0.40692413049543602</v>
      </c>
      <c r="U569" s="14">
        <v>0.29748896612584402</v>
      </c>
      <c r="V569" s="14"/>
      <c r="W569" s="14">
        <v>0.216204201512433</v>
      </c>
      <c r="X569" s="14">
        <v>0.368148154299971</v>
      </c>
      <c r="Y569" s="14"/>
      <c r="Z569" s="14">
        <v>0.40464442175273202</v>
      </c>
      <c r="AA569" s="14">
        <v>0.29808690425803702</v>
      </c>
    </row>
    <row r="570" spans="2:27" x14ac:dyDescent="0.3">
      <c r="B570" t="s">
        <v>54</v>
      </c>
      <c r="C570" s="14">
        <v>0.21358673269762199</v>
      </c>
      <c r="D570" s="14">
        <v>0.231712356033143</v>
      </c>
      <c r="E570" s="14">
        <v>0.195108432850332</v>
      </c>
      <c r="F570" s="14"/>
      <c r="G570" s="14">
        <v>0.14656156189880001</v>
      </c>
      <c r="H570" s="14">
        <v>0.13744692739324099</v>
      </c>
      <c r="I570" s="14">
        <v>0.17843761052225199</v>
      </c>
      <c r="J570" s="14">
        <v>0.218510612050001</v>
      </c>
      <c r="K570" s="14">
        <v>0.25883554359551397</v>
      </c>
      <c r="L570" s="14">
        <v>0.31418488387789401</v>
      </c>
      <c r="M570" s="14"/>
      <c r="N570" s="14">
        <v>0.14715887308589301</v>
      </c>
      <c r="O570" s="14">
        <v>0.21966067758049601</v>
      </c>
      <c r="P570" s="14">
        <v>0.29952510151360301</v>
      </c>
      <c r="Q570" s="14">
        <v>0.18572208217489999</v>
      </c>
      <c r="R570" s="14">
        <v>0.19203482056020699</v>
      </c>
      <c r="S570" s="14"/>
      <c r="T570" s="14">
        <v>0.176152665102598</v>
      </c>
      <c r="U570" s="14">
        <v>0.23713639164269801</v>
      </c>
      <c r="V570" s="14"/>
      <c r="W570" s="14">
        <v>0.27352057316344303</v>
      </c>
      <c r="X570" s="14">
        <v>0.19980965115215599</v>
      </c>
      <c r="Y570" s="14"/>
      <c r="Z570" s="14">
        <v>0.204585769072297</v>
      </c>
      <c r="AA570" s="14">
        <v>0.21936519462765999</v>
      </c>
    </row>
    <row r="571" spans="2:27" x14ac:dyDescent="0.3">
      <c r="B571" t="s">
        <v>55</v>
      </c>
      <c r="C571" s="14">
        <v>0.126162045081543</v>
      </c>
      <c r="D571" s="14">
        <v>0.16585954174622999</v>
      </c>
      <c r="E571" s="14">
        <v>8.9513144058251198E-2</v>
      </c>
      <c r="F571" s="14"/>
      <c r="G571" s="14">
        <v>0.31387182496810401</v>
      </c>
      <c r="H571" s="14">
        <v>0.33341219788835702</v>
      </c>
      <c r="I571" s="14">
        <v>0.20357129392975901</v>
      </c>
      <c r="J571" s="14">
        <v>0.116884734692472</v>
      </c>
      <c r="K571" s="14">
        <v>-3.87033820124843E-2</v>
      </c>
      <c r="L571" s="14">
        <v>-0.111702607104905</v>
      </c>
      <c r="M571" s="14"/>
      <c r="N571" s="14">
        <v>0.32935920656865098</v>
      </c>
      <c r="O571" s="14">
        <v>0.124862004051619</v>
      </c>
      <c r="P571" s="14">
        <v>2.4870508376589599E-2</v>
      </c>
      <c r="Q571" s="14">
        <v>0.187746931152766</v>
      </c>
      <c r="R571" s="14">
        <v>0.20181850719464201</v>
      </c>
      <c r="S571" s="14"/>
      <c r="T571" s="14">
        <v>0.23077146539283799</v>
      </c>
      <c r="U571" s="14">
        <v>6.0352574483146001E-2</v>
      </c>
      <c r="V571" s="14"/>
      <c r="W571" s="14">
        <v>-5.7316371651010098E-2</v>
      </c>
      <c r="X571" s="14">
        <v>0.16833850314781501</v>
      </c>
      <c r="Y571" s="14"/>
      <c r="Z571" s="14">
        <v>0.20005865268043599</v>
      </c>
      <c r="AA571" s="14">
        <v>7.8721709630377307E-2</v>
      </c>
    </row>
    <row r="572" spans="2:27" x14ac:dyDescent="0.3">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row>
    <row r="573" spans="2:27" x14ac:dyDescent="0.3">
      <c r="B573" s="6" t="s">
        <v>214</v>
      </c>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row>
    <row r="574" spans="2:27" x14ac:dyDescent="0.3">
      <c r="B574" s="24" t="s">
        <v>59</v>
      </c>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row>
    <row r="575" spans="2:27" x14ac:dyDescent="0.3">
      <c r="B575" t="s">
        <v>47</v>
      </c>
      <c r="C575" s="14">
        <v>0.111130950418227</v>
      </c>
      <c r="D575" s="14">
        <v>0.14280007384291901</v>
      </c>
      <c r="E575" s="14">
        <v>8.0649739836864007E-2</v>
      </c>
      <c r="F575" s="14"/>
      <c r="G575" s="14">
        <v>9.7532377920313801E-2</v>
      </c>
      <c r="H575" s="14">
        <v>0.14244195599783299</v>
      </c>
      <c r="I575" s="14">
        <v>0.189669829136281</v>
      </c>
      <c r="J575" s="14">
        <v>0.110854986446352</v>
      </c>
      <c r="K575" s="14">
        <v>7.3574546017205797E-2</v>
      </c>
      <c r="L575" s="14">
        <v>5.6375107044773803E-2</v>
      </c>
      <c r="M575" s="14"/>
      <c r="N575" s="14">
        <v>0.16585737157362501</v>
      </c>
      <c r="O575" s="14">
        <v>0.127552590101395</v>
      </c>
      <c r="P575" s="14">
        <v>0.10258185146932899</v>
      </c>
      <c r="Q575" s="14">
        <v>0.13723531635946301</v>
      </c>
      <c r="R575" s="14">
        <v>8.2956269758860696E-2</v>
      </c>
      <c r="S575" s="14"/>
      <c r="T575" s="14">
        <v>0.14028655320720301</v>
      </c>
      <c r="U575" s="14">
        <v>9.2789248697579804E-2</v>
      </c>
      <c r="V575" s="14"/>
      <c r="W575" s="14">
        <v>5.6660574086184398E-2</v>
      </c>
      <c r="X575" s="14">
        <v>0.123652137292056</v>
      </c>
      <c r="Y575" s="14"/>
      <c r="Z575" s="14">
        <v>0.12805946902354201</v>
      </c>
      <c r="AA575" s="14">
        <v>0.100263136219143</v>
      </c>
    </row>
    <row r="576" spans="2:27" x14ac:dyDescent="0.3">
      <c r="B576" t="s">
        <v>48</v>
      </c>
      <c r="C576" s="14">
        <v>0.40393933132512</v>
      </c>
      <c r="D576" s="14">
        <v>0.426271708868316</v>
      </c>
      <c r="E576" s="14">
        <v>0.38369841104025798</v>
      </c>
      <c r="F576" s="14"/>
      <c r="G576" s="14">
        <v>0.432284893822933</v>
      </c>
      <c r="H576" s="14">
        <v>0.47912704115051402</v>
      </c>
      <c r="I576" s="14">
        <v>0.38127005488994897</v>
      </c>
      <c r="J576" s="14">
        <v>0.410431768035528</v>
      </c>
      <c r="K576" s="14">
        <v>0.35783372141693598</v>
      </c>
      <c r="L576" s="14">
        <v>0.36810943962367199</v>
      </c>
      <c r="M576" s="14"/>
      <c r="N576" s="14">
        <v>0.446494529291662</v>
      </c>
      <c r="O576" s="14">
        <v>0.44549534806381902</v>
      </c>
      <c r="P576" s="14">
        <v>0.388086786357695</v>
      </c>
      <c r="Q576" s="14">
        <v>0.47951542967071598</v>
      </c>
      <c r="R576" s="14">
        <v>0.41397419481631498</v>
      </c>
      <c r="S576" s="14"/>
      <c r="T576" s="14">
        <v>0.41004779410648701</v>
      </c>
      <c r="U576" s="14">
        <v>0.40009651582518102</v>
      </c>
      <c r="V576" s="14"/>
      <c r="W576" s="14">
        <v>0.38656232270802199</v>
      </c>
      <c r="X576" s="14">
        <v>0.40793381028514097</v>
      </c>
      <c r="Y576" s="14"/>
      <c r="Z576" s="14">
        <v>0.41906860445663202</v>
      </c>
      <c r="AA576" s="14">
        <v>0.39422660139322502</v>
      </c>
    </row>
    <row r="577" spans="2:27" x14ac:dyDescent="0.3">
      <c r="B577" t="s">
        <v>49</v>
      </c>
      <c r="C577" s="14">
        <v>0.24244842925204199</v>
      </c>
      <c r="D577" s="14">
        <v>0.22683458729359501</v>
      </c>
      <c r="E577" s="14">
        <v>0.257387208180058</v>
      </c>
      <c r="F577" s="14"/>
      <c r="G577" s="14">
        <v>0.258859606571538</v>
      </c>
      <c r="H577" s="14">
        <v>0.203102980108614</v>
      </c>
      <c r="I577" s="14">
        <v>0.21568659080720901</v>
      </c>
      <c r="J577" s="14">
        <v>0.227943184238668</v>
      </c>
      <c r="K577" s="14">
        <v>0.27056133390562198</v>
      </c>
      <c r="L577" s="14">
        <v>0.27811975932808097</v>
      </c>
      <c r="M577" s="14"/>
      <c r="N577" s="14">
        <v>0.211412805458914</v>
      </c>
      <c r="O577" s="14">
        <v>0.247553619568147</v>
      </c>
      <c r="P577" s="14">
        <v>0.239739079340588</v>
      </c>
      <c r="Q577" s="14">
        <v>0.17551722053645399</v>
      </c>
      <c r="R577" s="14">
        <v>0.29528444978498403</v>
      </c>
      <c r="S577" s="14"/>
      <c r="T577" s="14">
        <v>0.235616561816825</v>
      </c>
      <c r="U577" s="14">
        <v>0.24674633643642499</v>
      </c>
      <c r="V577" s="14"/>
      <c r="W577" s="14">
        <v>0.25386432985836599</v>
      </c>
      <c r="X577" s="14">
        <v>0.239824239105943</v>
      </c>
      <c r="Y577" s="14"/>
      <c r="Z577" s="14">
        <v>0.233477074274278</v>
      </c>
      <c r="AA577" s="14">
        <v>0.24820788294586699</v>
      </c>
    </row>
    <row r="578" spans="2:27" x14ac:dyDescent="0.3">
      <c r="B578" t="s">
        <v>50</v>
      </c>
      <c r="C578" s="14">
        <v>8.5077317110115805E-2</v>
      </c>
      <c r="D578" s="14">
        <v>0.109835256430655</v>
      </c>
      <c r="E578" s="14">
        <v>6.0440085219352402E-2</v>
      </c>
      <c r="F578" s="14"/>
      <c r="G578" s="14">
        <v>7.9556933592958706E-2</v>
      </c>
      <c r="H578" s="14">
        <v>5.10675961515029E-2</v>
      </c>
      <c r="I578" s="14">
        <v>6.3316299473913998E-2</v>
      </c>
      <c r="J578" s="14">
        <v>5.78077559518613E-2</v>
      </c>
      <c r="K578" s="14">
        <v>0.10308656054695001</v>
      </c>
      <c r="L578" s="14">
        <v>0.144051643079773</v>
      </c>
      <c r="M578" s="14"/>
      <c r="N578" s="14">
        <v>6.6187759359570802E-2</v>
      </c>
      <c r="O578" s="14">
        <v>7.1937585560354594E-2</v>
      </c>
      <c r="P578" s="14">
        <v>0.12810003181681501</v>
      </c>
      <c r="Q578" s="14">
        <v>8.7258973074090598E-2</v>
      </c>
      <c r="R578" s="14">
        <v>7.0943391024513497E-2</v>
      </c>
      <c r="S578" s="14"/>
      <c r="T578" s="14">
        <v>6.1593938925171898E-2</v>
      </c>
      <c r="U578" s="14">
        <v>9.9850639451586107E-2</v>
      </c>
      <c r="V578" s="14"/>
      <c r="W578" s="14">
        <v>0.125946783142459</v>
      </c>
      <c r="X578" s="14">
        <v>7.56825918285223E-2</v>
      </c>
      <c r="Y578" s="14"/>
      <c r="Z578" s="14">
        <v>0.104971296322797</v>
      </c>
      <c r="AA578" s="14">
        <v>7.2305728833278293E-2</v>
      </c>
    </row>
    <row r="579" spans="2:27" x14ac:dyDescent="0.3">
      <c r="B579" t="s">
        <v>51</v>
      </c>
      <c r="C579" s="14">
        <v>1.7847587181548202E-2</v>
      </c>
      <c r="D579" s="14">
        <v>2.40348384398716E-2</v>
      </c>
      <c r="E579" s="14">
        <v>1.1877539383242101E-2</v>
      </c>
      <c r="F579" s="14"/>
      <c r="G579" s="14">
        <v>2.34771135978613E-2</v>
      </c>
      <c r="H579" s="14">
        <v>1.02923632290345E-2</v>
      </c>
      <c r="I579" s="14">
        <v>1.4977879657453E-2</v>
      </c>
      <c r="J579" s="14">
        <v>1.8606704171626999E-2</v>
      </c>
      <c r="K579" s="14">
        <v>3.2534844480964102E-2</v>
      </c>
      <c r="L579" s="14">
        <v>1.21046858422298E-2</v>
      </c>
      <c r="M579" s="14"/>
      <c r="N579" s="14">
        <v>4.4706243841711804E-3</v>
      </c>
      <c r="O579" s="14">
        <v>2.33562461262912E-2</v>
      </c>
      <c r="P579" s="14">
        <v>3.9512984661388903E-2</v>
      </c>
      <c r="Q579" s="14">
        <v>4.4969504989142602E-3</v>
      </c>
      <c r="R579" s="14">
        <v>1.28072324863999E-2</v>
      </c>
      <c r="S579" s="14"/>
      <c r="T579" s="14">
        <v>1.7643178376834601E-2</v>
      </c>
      <c r="U579" s="14">
        <v>1.7976180143671801E-2</v>
      </c>
      <c r="V579" s="14"/>
      <c r="W579" s="14">
        <v>1.7986131433688601E-2</v>
      </c>
      <c r="X579" s="14">
        <v>1.7815739807100699E-2</v>
      </c>
      <c r="Y579" s="14"/>
      <c r="Z579" s="14">
        <v>1.6430971560802098E-2</v>
      </c>
      <c r="AA579" s="14">
        <v>1.87570297451141E-2</v>
      </c>
    </row>
    <row r="580" spans="2:27" x14ac:dyDescent="0.3">
      <c r="B580" t="s">
        <v>102</v>
      </c>
      <c r="C580" s="14">
        <v>0.13955638471294701</v>
      </c>
      <c r="D580" s="14">
        <v>7.0223535124643702E-2</v>
      </c>
      <c r="E580" s="14">
        <v>0.205947016340225</v>
      </c>
      <c r="F580" s="14"/>
      <c r="G580" s="14">
        <v>0.108289074494394</v>
      </c>
      <c r="H580" s="14">
        <v>0.113968063362501</v>
      </c>
      <c r="I580" s="14">
        <v>0.135079346035194</v>
      </c>
      <c r="J580" s="14">
        <v>0.17435560115596299</v>
      </c>
      <c r="K580" s="14">
        <v>0.162408993632322</v>
      </c>
      <c r="L580" s="14">
        <v>0.14123936508147</v>
      </c>
      <c r="M580" s="14"/>
      <c r="N580" s="14">
        <v>0.105576909932056</v>
      </c>
      <c r="O580" s="14">
        <v>8.4104610579992703E-2</v>
      </c>
      <c r="P580" s="14">
        <v>0.101979266354184</v>
      </c>
      <c r="Q580" s="14">
        <v>0.115976109860362</v>
      </c>
      <c r="R580" s="14">
        <v>0.12403446212892701</v>
      </c>
      <c r="S580" s="14"/>
      <c r="T580" s="14">
        <v>0.13481197356747801</v>
      </c>
      <c r="U580" s="14">
        <v>0.142541079445556</v>
      </c>
      <c r="V580" s="14"/>
      <c r="W580" s="14">
        <v>0.15897985877128001</v>
      </c>
      <c r="X580" s="14">
        <v>0.135091481681236</v>
      </c>
      <c r="Y580" s="14"/>
      <c r="Z580" s="14">
        <v>9.7992584361948798E-2</v>
      </c>
      <c r="AA580" s="14">
        <v>0.16623962086337299</v>
      </c>
    </row>
    <row r="581" spans="2:27" x14ac:dyDescent="0.3">
      <c r="B581" t="s">
        <v>53</v>
      </c>
      <c r="C581" s="14">
        <v>0.51507028174334701</v>
      </c>
      <c r="D581" s="14">
        <v>0.56907178271123504</v>
      </c>
      <c r="E581" s="14">
        <v>0.464348150877122</v>
      </c>
      <c r="F581" s="14"/>
      <c r="G581" s="14">
        <v>0.529817271743247</v>
      </c>
      <c r="H581" s="14">
        <v>0.62156899714834701</v>
      </c>
      <c r="I581" s="14">
        <v>0.57093988402622997</v>
      </c>
      <c r="J581" s="14">
        <v>0.521286754481881</v>
      </c>
      <c r="K581" s="14">
        <v>0.43140826743414201</v>
      </c>
      <c r="L581" s="14">
        <v>0.42448454666844598</v>
      </c>
      <c r="M581" s="14"/>
      <c r="N581" s="14">
        <v>0.61235190086528701</v>
      </c>
      <c r="O581" s="14">
        <v>0.57304793816521404</v>
      </c>
      <c r="P581" s="14">
        <v>0.49066863782702402</v>
      </c>
      <c r="Q581" s="14">
        <v>0.61675074603017899</v>
      </c>
      <c r="R581" s="14">
        <v>0.49693046457517598</v>
      </c>
      <c r="S581" s="14"/>
      <c r="T581" s="14">
        <v>0.55033434731369002</v>
      </c>
      <c r="U581" s="14">
        <v>0.49288576452276101</v>
      </c>
      <c r="V581" s="14"/>
      <c r="W581" s="14">
        <v>0.44322289679420701</v>
      </c>
      <c r="X581" s="14">
        <v>0.53158594757719702</v>
      </c>
      <c r="Y581" s="14"/>
      <c r="Z581" s="14">
        <v>0.547128073480174</v>
      </c>
      <c r="AA581" s="14">
        <v>0.49448973761236797</v>
      </c>
    </row>
    <row r="582" spans="2:27" x14ac:dyDescent="0.3">
      <c r="B582" t="s">
        <v>54</v>
      </c>
      <c r="C582" s="14">
        <v>0.102924904291664</v>
      </c>
      <c r="D582" s="14">
        <v>0.13387009487052701</v>
      </c>
      <c r="E582" s="14">
        <v>7.2317624602594499E-2</v>
      </c>
      <c r="F582" s="14"/>
      <c r="G582" s="14">
        <v>0.10303404719082</v>
      </c>
      <c r="H582" s="14">
        <v>6.1359959380537503E-2</v>
      </c>
      <c r="I582" s="14">
        <v>7.8294179131367006E-2</v>
      </c>
      <c r="J582" s="14">
        <v>7.6414460123488306E-2</v>
      </c>
      <c r="K582" s="14">
        <v>0.135621405027914</v>
      </c>
      <c r="L582" s="14">
        <v>0.15615632892200301</v>
      </c>
      <c r="M582" s="14"/>
      <c r="N582" s="14">
        <v>7.0658383743742004E-2</v>
      </c>
      <c r="O582" s="14">
        <v>9.5293831686645805E-2</v>
      </c>
      <c r="P582" s="14">
        <v>0.16761301647820401</v>
      </c>
      <c r="Q582" s="14">
        <v>9.17559235730048E-2</v>
      </c>
      <c r="R582" s="14">
        <v>8.3750623510913405E-2</v>
      </c>
      <c r="S582" s="14"/>
      <c r="T582" s="14">
        <v>7.9237117302006499E-2</v>
      </c>
      <c r="U582" s="14">
        <v>0.11782681959525799</v>
      </c>
      <c r="V582" s="14"/>
      <c r="W582" s="14">
        <v>0.14393291457614801</v>
      </c>
      <c r="X582" s="14">
        <v>9.3498331635623003E-2</v>
      </c>
      <c r="Y582" s="14"/>
      <c r="Z582" s="14">
        <v>0.12140226788359899</v>
      </c>
      <c r="AA582" s="14">
        <v>9.1062758578392397E-2</v>
      </c>
    </row>
    <row r="583" spans="2:27" x14ac:dyDescent="0.3">
      <c r="B583" t="s">
        <v>55</v>
      </c>
      <c r="C583" s="14">
        <v>0.412145377451683</v>
      </c>
      <c r="D583" s="14">
        <v>0.43520168784070801</v>
      </c>
      <c r="E583" s="14">
        <v>0.392030526274528</v>
      </c>
      <c r="F583" s="14"/>
      <c r="G583" s="14">
        <v>0.42678322455242701</v>
      </c>
      <c r="H583" s="14">
        <v>0.56020903776780995</v>
      </c>
      <c r="I583" s="14">
        <v>0.49264570489486298</v>
      </c>
      <c r="J583" s="14">
        <v>0.44487229435839198</v>
      </c>
      <c r="K583" s="14">
        <v>0.29578686240622798</v>
      </c>
      <c r="L583" s="14">
        <v>0.268328217746443</v>
      </c>
      <c r="M583" s="14"/>
      <c r="N583" s="14">
        <v>0.54169351712154501</v>
      </c>
      <c r="O583" s="14">
        <v>0.47775410647856797</v>
      </c>
      <c r="P583" s="14">
        <v>0.32305562134881999</v>
      </c>
      <c r="Q583" s="14">
        <v>0.52499482245717399</v>
      </c>
      <c r="R583" s="14">
        <v>0.41317984106426198</v>
      </c>
      <c r="S583" s="14"/>
      <c r="T583" s="14">
        <v>0.47109723001168402</v>
      </c>
      <c r="U583" s="14">
        <v>0.37505894492750302</v>
      </c>
      <c r="V583" s="14"/>
      <c r="W583" s="14">
        <v>0.29928998221805903</v>
      </c>
      <c r="X583" s="14">
        <v>0.43808761594157403</v>
      </c>
      <c r="Y583" s="14"/>
      <c r="Z583" s="14">
        <v>0.42572580559657602</v>
      </c>
      <c r="AA583" s="14">
        <v>0.40342697903397501</v>
      </c>
    </row>
    <row r="584" spans="2:27" x14ac:dyDescent="0.3">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row>
    <row r="585" spans="2:27" x14ac:dyDescent="0.3">
      <c r="B585" s="6" t="s">
        <v>215</v>
      </c>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row>
    <row r="586" spans="2:27" x14ac:dyDescent="0.3">
      <c r="B586" s="24" t="s">
        <v>59</v>
      </c>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row>
    <row r="587" spans="2:27" x14ac:dyDescent="0.3">
      <c r="B587" t="s">
        <v>47</v>
      </c>
      <c r="C587" s="14">
        <v>9.67659467168131E-2</v>
      </c>
      <c r="D587" s="14">
        <v>0.12530718030100099</v>
      </c>
      <c r="E587" s="14">
        <v>6.9282248114931999E-2</v>
      </c>
      <c r="F587" s="14"/>
      <c r="G587" s="14">
        <v>9.9727478216801599E-2</v>
      </c>
      <c r="H587" s="14">
        <v>0.11660929854047</v>
      </c>
      <c r="I587" s="14">
        <v>0.14242884004085901</v>
      </c>
      <c r="J587" s="14">
        <v>8.8827074206604795E-2</v>
      </c>
      <c r="K587" s="14">
        <v>6.8330013106389698E-2</v>
      </c>
      <c r="L587" s="14">
        <v>6.7103681093189899E-2</v>
      </c>
      <c r="M587" s="14"/>
      <c r="N587" s="14">
        <v>0.14674504154069001</v>
      </c>
      <c r="O587" s="14">
        <v>0.109615609085096</v>
      </c>
      <c r="P587" s="14">
        <v>7.8407705200830499E-2</v>
      </c>
      <c r="Q587" s="14">
        <v>0.125906370395582</v>
      </c>
      <c r="R587" s="14">
        <v>0.102090544754788</v>
      </c>
      <c r="S587" s="14"/>
      <c r="T587" s="14">
        <v>0.117642937265376</v>
      </c>
      <c r="U587" s="14">
        <v>8.3632294971107607E-2</v>
      </c>
      <c r="V587" s="14"/>
      <c r="W587" s="14">
        <v>5.8930319360323301E-2</v>
      </c>
      <c r="X587" s="14">
        <v>0.105463278964552</v>
      </c>
      <c r="Y587" s="14"/>
      <c r="Z587" s="14">
        <v>0.121293109943512</v>
      </c>
      <c r="AA587" s="14">
        <v>8.1019934972188498E-2</v>
      </c>
    </row>
    <row r="588" spans="2:27" x14ac:dyDescent="0.3">
      <c r="B588" t="s">
        <v>48</v>
      </c>
      <c r="C588" s="14">
        <v>0.449607848509468</v>
      </c>
      <c r="D588" s="14">
        <v>0.485240981505355</v>
      </c>
      <c r="E588" s="14">
        <v>0.41495106873812498</v>
      </c>
      <c r="F588" s="14"/>
      <c r="G588" s="14">
        <v>0.39694882515417401</v>
      </c>
      <c r="H588" s="14">
        <v>0.420474449184428</v>
      </c>
      <c r="I588" s="14">
        <v>0.42984056284635502</v>
      </c>
      <c r="J588" s="14">
        <v>0.46429228493052199</v>
      </c>
      <c r="K588" s="14">
        <v>0.42143218816630001</v>
      </c>
      <c r="L588" s="14">
        <v>0.53133260890748302</v>
      </c>
      <c r="M588" s="14"/>
      <c r="N588" s="14">
        <v>0.53842834910360204</v>
      </c>
      <c r="O588" s="14">
        <v>0.49536137883143999</v>
      </c>
      <c r="P588" s="14">
        <v>0.42104436142928697</v>
      </c>
      <c r="Q588" s="14">
        <v>0.53416023423138004</v>
      </c>
      <c r="R588" s="14">
        <v>0.42239475922344799</v>
      </c>
      <c r="S588" s="14"/>
      <c r="T588" s="14">
        <v>0.42816467466402702</v>
      </c>
      <c r="U588" s="14">
        <v>0.46309768445845501</v>
      </c>
      <c r="V588" s="14"/>
      <c r="W588" s="14">
        <v>0.514677893935515</v>
      </c>
      <c r="X588" s="14">
        <v>0.43465009984804198</v>
      </c>
      <c r="Y588" s="14"/>
      <c r="Z588" s="14">
        <v>0.48876732516478899</v>
      </c>
      <c r="AA588" s="14">
        <v>0.42446814630954899</v>
      </c>
    </row>
    <row r="589" spans="2:27" x14ac:dyDescent="0.3">
      <c r="B589" t="s">
        <v>49</v>
      </c>
      <c r="C589" s="14">
        <v>0.26759763859513902</v>
      </c>
      <c r="D589" s="14">
        <v>0.26098468558416099</v>
      </c>
      <c r="E589" s="14">
        <v>0.27384836808074903</v>
      </c>
      <c r="F589" s="14"/>
      <c r="G589" s="14">
        <v>0.30319267693374902</v>
      </c>
      <c r="H589" s="14">
        <v>0.28706010123285702</v>
      </c>
      <c r="I589" s="14">
        <v>0.24224660624107</v>
      </c>
      <c r="J589" s="14">
        <v>0.22763011649575199</v>
      </c>
      <c r="K589" s="14">
        <v>0.31829071851370799</v>
      </c>
      <c r="L589" s="14">
        <v>0.247089947377718</v>
      </c>
      <c r="M589" s="14"/>
      <c r="N589" s="14">
        <v>0.202024097874304</v>
      </c>
      <c r="O589" s="14">
        <v>0.26317818305573099</v>
      </c>
      <c r="P589" s="14">
        <v>0.30007510529560899</v>
      </c>
      <c r="Q589" s="14">
        <v>0.25225238335649502</v>
      </c>
      <c r="R589" s="14">
        <v>0.225249083825691</v>
      </c>
      <c r="S589" s="14"/>
      <c r="T589" s="14">
        <v>0.25916949966082498</v>
      </c>
      <c r="U589" s="14">
        <v>0.27289975536193201</v>
      </c>
      <c r="V589" s="14"/>
      <c r="W589" s="14">
        <v>0.24558729649594399</v>
      </c>
      <c r="X589" s="14">
        <v>0.27265718885234602</v>
      </c>
      <c r="Y589" s="14"/>
      <c r="Z589" s="14">
        <v>0.26506079254801801</v>
      </c>
      <c r="AA589" s="14">
        <v>0.26922624958790198</v>
      </c>
    </row>
    <row r="590" spans="2:27" x14ac:dyDescent="0.3">
      <c r="B590" t="s">
        <v>50</v>
      </c>
      <c r="C590" s="14">
        <v>5.4613552155341701E-2</v>
      </c>
      <c r="D590" s="14">
        <v>6.0941204982668203E-2</v>
      </c>
      <c r="E590" s="14">
        <v>4.8648056369982401E-2</v>
      </c>
      <c r="F590" s="14"/>
      <c r="G590" s="14">
        <v>6.7090285584752399E-2</v>
      </c>
      <c r="H590" s="14">
        <v>4.80000927412923E-2</v>
      </c>
      <c r="I590" s="14">
        <v>4.9831457635242403E-2</v>
      </c>
      <c r="J590" s="14">
        <v>5.4199172770614999E-2</v>
      </c>
      <c r="K590" s="14">
        <v>6.3549502159531604E-2</v>
      </c>
      <c r="L590" s="14">
        <v>4.9915534465591702E-2</v>
      </c>
      <c r="M590" s="14"/>
      <c r="N590" s="14">
        <v>3.0927697223475499E-2</v>
      </c>
      <c r="O590" s="14">
        <v>5.4703472214060599E-2</v>
      </c>
      <c r="P590" s="14">
        <v>9.7864062624129194E-2</v>
      </c>
      <c r="Q590" s="14">
        <v>3.5976256244516301E-2</v>
      </c>
      <c r="R590" s="14">
        <v>5.35508932758295E-2</v>
      </c>
      <c r="S590" s="14"/>
      <c r="T590" s="14">
        <v>6.0290661162656599E-2</v>
      </c>
      <c r="U590" s="14">
        <v>5.10421000128004E-2</v>
      </c>
      <c r="V590" s="14"/>
      <c r="W590" s="14">
        <v>4.8615235603099299E-2</v>
      </c>
      <c r="X590" s="14">
        <v>5.5992394152341599E-2</v>
      </c>
      <c r="Y590" s="14"/>
      <c r="Z590" s="14">
        <v>4.6338965544104001E-2</v>
      </c>
      <c r="AA590" s="14">
        <v>5.9925692689418497E-2</v>
      </c>
    </row>
    <row r="591" spans="2:27" x14ac:dyDescent="0.3">
      <c r="B591" t="s">
        <v>51</v>
      </c>
      <c r="C591" s="14">
        <v>1.6009662100764498E-2</v>
      </c>
      <c r="D591" s="14">
        <v>2.00043040905479E-2</v>
      </c>
      <c r="E591" s="14">
        <v>1.21725306037202E-2</v>
      </c>
      <c r="F591" s="14"/>
      <c r="G591" s="14">
        <v>1.56549251764019E-2</v>
      </c>
      <c r="H591" s="14">
        <v>1.5084407443765499E-2</v>
      </c>
      <c r="I591" s="14">
        <v>1.8250352358993201E-2</v>
      </c>
      <c r="J591" s="14">
        <v>1.46114974907112E-2</v>
      </c>
      <c r="K591" s="14">
        <v>1.67414725534531E-2</v>
      </c>
      <c r="L591" s="14">
        <v>1.5819011581731001E-2</v>
      </c>
      <c r="M591" s="14"/>
      <c r="N591" s="14">
        <v>4.85953712813165E-3</v>
      </c>
      <c r="O591" s="14">
        <v>8.4234140813790204E-3</v>
      </c>
      <c r="P591" s="14">
        <v>3.9622464316579599E-2</v>
      </c>
      <c r="Q591" s="14">
        <v>0</v>
      </c>
      <c r="R591" s="14">
        <v>1.6101369820769599E-2</v>
      </c>
      <c r="S591" s="14"/>
      <c r="T591" s="14">
        <v>1.89169505731255E-2</v>
      </c>
      <c r="U591" s="14">
        <v>1.41806956972269E-2</v>
      </c>
      <c r="V591" s="14"/>
      <c r="W591" s="14">
        <v>1.9247103178814201E-2</v>
      </c>
      <c r="X591" s="14">
        <v>1.52654666782074E-2</v>
      </c>
      <c r="Y591" s="14"/>
      <c r="Z591" s="14">
        <v>1.15950815397463E-2</v>
      </c>
      <c r="AA591" s="14">
        <v>1.8843745957870198E-2</v>
      </c>
    </row>
    <row r="592" spans="2:27" x14ac:dyDescent="0.3">
      <c r="B592" t="s">
        <v>102</v>
      </c>
      <c r="C592" s="14">
        <v>0.115405351922473</v>
      </c>
      <c r="D592" s="14">
        <v>4.75216435362667E-2</v>
      </c>
      <c r="E592" s="14">
        <v>0.181097728092492</v>
      </c>
      <c r="F592" s="14"/>
      <c r="G592" s="14">
        <v>0.117385808934121</v>
      </c>
      <c r="H592" s="14">
        <v>0.112771650857188</v>
      </c>
      <c r="I592" s="14">
        <v>0.117402180877481</v>
      </c>
      <c r="J592" s="14">
        <v>0.150439854105795</v>
      </c>
      <c r="K592" s="14">
        <v>0.111656105500618</v>
      </c>
      <c r="L592" s="14">
        <v>8.8739216574286295E-2</v>
      </c>
      <c r="M592" s="14"/>
      <c r="N592" s="14">
        <v>7.7015277129796195E-2</v>
      </c>
      <c r="O592" s="14">
        <v>6.8717942732293799E-2</v>
      </c>
      <c r="P592" s="14">
        <v>6.2986301133565001E-2</v>
      </c>
      <c r="Q592" s="14">
        <v>5.1704755772026698E-2</v>
      </c>
      <c r="R592" s="14">
        <v>0.18061334909947399</v>
      </c>
      <c r="S592" s="14"/>
      <c r="T592" s="14">
        <v>0.11581527667399</v>
      </c>
      <c r="U592" s="14">
        <v>0.115147469498479</v>
      </c>
      <c r="V592" s="14"/>
      <c r="W592" s="14">
        <v>0.112942151426304</v>
      </c>
      <c r="X592" s="14">
        <v>0.115971571504512</v>
      </c>
      <c r="Y592" s="14"/>
      <c r="Z592" s="14">
        <v>6.6944725259831195E-2</v>
      </c>
      <c r="AA592" s="14">
        <v>0.146516230483072</v>
      </c>
    </row>
    <row r="593" spans="2:27" x14ac:dyDescent="0.3">
      <c r="B593" t="s">
        <v>53</v>
      </c>
      <c r="C593" s="14">
        <v>0.54637379522628204</v>
      </c>
      <c r="D593" s="14">
        <v>0.61054816180635696</v>
      </c>
      <c r="E593" s="14">
        <v>0.48423331685305698</v>
      </c>
      <c r="F593" s="14"/>
      <c r="G593" s="14">
        <v>0.49667630337097501</v>
      </c>
      <c r="H593" s="14">
        <v>0.53708374772489798</v>
      </c>
      <c r="I593" s="14">
        <v>0.57226940288721395</v>
      </c>
      <c r="J593" s="14">
        <v>0.55311935913712695</v>
      </c>
      <c r="K593" s="14">
        <v>0.48976220127268999</v>
      </c>
      <c r="L593" s="14">
        <v>0.598436290000673</v>
      </c>
      <c r="M593" s="14"/>
      <c r="N593" s="14">
        <v>0.68517339064429295</v>
      </c>
      <c r="O593" s="14">
        <v>0.60497698791653598</v>
      </c>
      <c r="P593" s="14">
        <v>0.49945206663011799</v>
      </c>
      <c r="Q593" s="14">
        <v>0.66006660462696198</v>
      </c>
      <c r="R593" s="14">
        <v>0.52448530397823601</v>
      </c>
      <c r="S593" s="14"/>
      <c r="T593" s="14">
        <v>0.54580761192940297</v>
      </c>
      <c r="U593" s="14">
        <v>0.54672997942956203</v>
      </c>
      <c r="V593" s="14"/>
      <c r="W593" s="14">
        <v>0.573608213295838</v>
      </c>
      <c r="X593" s="14">
        <v>0.54011337881259402</v>
      </c>
      <c r="Y593" s="14"/>
      <c r="Z593" s="14">
        <v>0.61006043510830099</v>
      </c>
      <c r="AA593" s="14">
        <v>0.50548808128173695</v>
      </c>
    </row>
    <row r="594" spans="2:27" x14ac:dyDescent="0.3">
      <c r="B594" t="s">
        <v>54</v>
      </c>
      <c r="C594" s="14">
        <v>7.0623214256106195E-2</v>
      </c>
      <c r="D594" s="14">
        <v>8.0945509073216099E-2</v>
      </c>
      <c r="E594" s="14">
        <v>6.0820586973702601E-2</v>
      </c>
      <c r="F594" s="14"/>
      <c r="G594" s="14">
        <v>8.2745210761154306E-2</v>
      </c>
      <c r="H594" s="14">
        <v>6.3084500185057804E-2</v>
      </c>
      <c r="I594" s="14">
        <v>6.8081809994235507E-2</v>
      </c>
      <c r="J594" s="14">
        <v>6.8810670261326201E-2</v>
      </c>
      <c r="K594" s="14">
        <v>8.02909747129847E-2</v>
      </c>
      <c r="L594" s="14">
        <v>6.5734546047322706E-2</v>
      </c>
      <c r="M594" s="14"/>
      <c r="N594" s="14">
        <v>3.5787234351607099E-2</v>
      </c>
      <c r="O594" s="14">
        <v>6.3126886295439694E-2</v>
      </c>
      <c r="P594" s="14">
        <v>0.13748652694070901</v>
      </c>
      <c r="Q594" s="14">
        <v>3.5976256244516301E-2</v>
      </c>
      <c r="R594" s="14">
        <v>6.9652263096599096E-2</v>
      </c>
      <c r="S594" s="14"/>
      <c r="T594" s="14">
        <v>7.9207611735782099E-2</v>
      </c>
      <c r="U594" s="14">
        <v>6.5222795710027301E-2</v>
      </c>
      <c r="V594" s="14"/>
      <c r="W594" s="14">
        <v>6.7862338781913403E-2</v>
      </c>
      <c r="X594" s="14">
        <v>7.1257860830548997E-2</v>
      </c>
      <c r="Y594" s="14"/>
      <c r="Z594" s="14">
        <v>5.7934047083850297E-2</v>
      </c>
      <c r="AA594" s="14">
        <v>7.8769438647288706E-2</v>
      </c>
    </row>
    <row r="595" spans="2:27" x14ac:dyDescent="0.3">
      <c r="B595" t="s">
        <v>55</v>
      </c>
      <c r="C595" s="14">
        <v>0.47575058097017497</v>
      </c>
      <c r="D595" s="14">
        <v>0.529602652733141</v>
      </c>
      <c r="E595" s="14">
        <v>0.42341272987935402</v>
      </c>
      <c r="F595" s="14"/>
      <c r="G595" s="14">
        <v>0.41393109260982103</v>
      </c>
      <c r="H595" s="14">
        <v>0.47399924753984002</v>
      </c>
      <c r="I595" s="14">
        <v>0.50418759289297799</v>
      </c>
      <c r="J595" s="14">
        <v>0.48430868887580097</v>
      </c>
      <c r="K595" s="14">
        <v>0.40947122655970503</v>
      </c>
      <c r="L595" s="14">
        <v>0.53270174395335101</v>
      </c>
      <c r="M595" s="14"/>
      <c r="N595" s="14">
        <v>0.64938615629268603</v>
      </c>
      <c r="O595" s="14">
        <v>0.54185010162109604</v>
      </c>
      <c r="P595" s="14">
        <v>0.36196553968940898</v>
      </c>
      <c r="Q595" s="14">
        <v>0.62409034838244604</v>
      </c>
      <c r="R595" s="14">
        <v>0.45483304088163701</v>
      </c>
      <c r="S595" s="14"/>
      <c r="T595" s="14">
        <v>0.46660000019362102</v>
      </c>
      <c r="U595" s="14">
        <v>0.48150718371953499</v>
      </c>
      <c r="V595" s="14"/>
      <c r="W595" s="14">
        <v>0.50574587451392505</v>
      </c>
      <c r="X595" s="14">
        <v>0.468855517982045</v>
      </c>
      <c r="Y595" s="14"/>
      <c r="Z595" s="14">
        <v>0.55212638802445102</v>
      </c>
      <c r="AA595" s="14">
        <v>0.42671864263444897</v>
      </c>
    </row>
    <row r="596" spans="2:27" x14ac:dyDescent="0.3">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row>
    <row r="597" spans="2:27" x14ac:dyDescent="0.3">
      <c r="B597" s="6" t="s">
        <v>216</v>
      </c>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row>
    <row r="598" spans="2:27" x14ac:dyDescent="0.3">
      <c r="B598" s="24" t="s">
        <v>59</v>
      </c>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row>
    <row r="599" spans="2:27" x14ac:dyDescent="0.3">
      <c r="B599" t="s">
        <v>47</v>
      </c>
      <c r="C599" s="14">
        <v>0.144644020283864</v>
      </c>
      <c r="D599" s="14">
        <v>0.185489401769308</v>
      </c>
      <c r="E599" s="14">
        <v>0.105335808339288</v>
      </c>
      <c r="F599" s="14"/>
      <c r="G599" s="14">
        <v>0.14712376959111401</v>
      </c>
      <c r="H599" s="14">
        <v>0.20648818312035899</v>
      </c>
      <c r="I599" s="14">
        <v>0.18436069596160501</v>
      </c>
      <c r="J599" s="14">
        <v>0.14405042253547501</v>
      </c>
      <c r="K599" s="14">
        <v>0.103493716471217</v>
      </c>
      <c r="L599" s="14">
        <v>8.8598198618634702E-2</v>
      </c>
      <c r="M599" s="14"/>
      <c r="N599" s="14">
        <v>0.18889655336271899</v>
      </c>
      <c r="O599" s="14">
        <v>0.16627437121065999</v>
      </c>
      <c r="P599" s="14">
        <v>0.12116920345582199</v>
      </c>
      <c r="Q599" s="14">
        <v>0.18700247729563901</v>
      </c>
      <c r="R599" s="14">
        <v>0.122650493624869</v>
      </c>
      <c r="S599" s="14"/>
      <c r="T599" s="14">
        <v>0.16956662780226001</v>
      </c>
      <c r="U599" s="14">
        <v>0.128965283112426</v>
      </c>
      <c r="V599" s="14"/>
      <c r="W599" s="14">
        <v>8.7614161806080199E-2</v>
      </c>
      <c r="X599" s="14">
        <v>0.15775355914651901</v>
      </c>
      <c r="Y599" s="14"/>
      <c r="Z599" s="14">
        <v>0.16999572120151701</v>
      </c>
      <c r="AA599" s="14">
        <v>0.12836866969782401</v>
      </c>
    </row>
    <row r="600" spans="2:27" x14ac:dyDescent="0.3">
      <c r="B600" t="s">
        <v>48</v>
      </c>
      <c r="C600" s="14">
        <v>0.40794327573021399</v>
      </c>
      <c r="D600" s="14">
        <v>0.42757933979407597</v>
      </c>
      <c r="E600" s="14">
        <v>0.38830622549950899</v>
      </c>
      <c r="F600" s="14"/>
      <c r="G600" s="14">
        <v>0.431301248020941</v>
      </c>
      <c r="H600" s="14">
        <v>0.46412364582277499</v>
      </c>
      <c r="I600" s="14">
        <v>0.43290520572457902</v>
      </c>
      <c r="J600" s="14">
        <v>0.42819352303527097</v>
      </c>
      <c r="K600" s="14">
        <v>0.399084364587794</v>
      </c>
      <c r="L600" s="14">
        <v>0.31605387413166097</v>
      </c>
      <c r="M600" s="14"/>
      <c r="N600" s="14">
        <v>0.48995036457515201</v>
      </c>
      <c r="O600" s="14">
        <v>0.399770253914419</v>
      </c>
      <c r="P600" s="14">
        <v>0.40127215483490303</v>
      </c>
      <c r="Q600" s="14">
        <v>0.43888642647960302</v>
      </c>
      <c r="R600" s="14">
        <v>0.40773264541922599</v>
      </c>
      <c r="S600" s="14"/>
      <c r="T600" s="14">
        <v>0.43738770218144601</v>
      </c>
      <c r="U600" s="14">
        <v>0.389419875915334</v>
      </c>
      <c r="V600" s="14"/>
      <c r="W600" s="14">
        <v>0.36474962831415297</v>
      </c>
      <c r="X600" s="14">
        <v>0.41787226406254901</v>
      </c>
      <c r="Y600" s="14"/>
      <c r="Z600" s="14">
        <v>0.45843288280649103</v>
      </c>
      <c r="AA600" s="14">
        <v>0.37552982707100901</v>
      </c>
    </row>
    <row r="601" spans="2:27" x14ac:dyDescent="0.3">
      <c r="B601" t="s">
        <v>49</v>
      </c>
      <c r="C601" s="14">
        <v>0.236362699770852</v>
      </c>
      <c r="D601" s="14">
        <v>0.220175971289331</v>
      </c>
      <c r="E601" s="14">
        <v>0.25307122601963999</v>
      </c>
      <c r="F601" s="14"/>
      <c r="G601" s="14">
        <v>0.23305671516722901</v>
      </c>
      <c r="H601" s="14">
        <v>0.197589456988506</v>
      </c>
      <c r="I601" s="14">
        <v>0.180125078510257</v>
      </c>
      <c r="J601" s="14">
        <v>0.21219402521620301</v>
      </c>
      <c r="K601" s="14">
        <v>0.26784838307386699</v>
      </c>
      <c r="L601" s="14">
        <v>0.31418071101022299</v>
      </c>
      <c r="M601" s="14"/>
      <c r="N601" s="14">
        <v>0.19023354575441201</v>
      </c>
      <c r="O601" s="14">
        <v>0.239718324286395</v>
      </c>
      <c r="P601" s="14">
        <v>0.24977638228431701</v>
      </c>
      <c r="Q601" s="14">
        <v>0.219678549974993</v>
      </c>
      <c r="R601" s="14">
        <v>0.30942249780710401</v>
      </c>
      <c r="S601" s="14"/>
      <c r="T601" s="14">
        <v>0.20693799612701799</v>
      </c>
      <c r="U601" s="14">
        <v>0.25487369202712401</v>
      </c>
      <c r="V601" s="14"/>
      <c r="W601" s="14">
        <v>0.27294097388864802</v>
      </c>
      <c r="X601" s="14">
        <v>0.22795439719259999</v>
      </c>
      <c r="Y601" s="14"/>
      <c r="Z601" s="14">
        <v>0.199626699517443</v>
      </c>
      <c r="AA601" s="14">
        <v>0.259946572316335</v>
      </c>
    </row>
    <row r="602" spans="2:27" x14ac:dyDescent="0.3">
      <c r="B602" t="s">
        <v>50</v>
      </c>
      <c r="C602" s="14">
        <v>9.1199529566557497E-2</v>
      </c>
      <c r="D602" s="14">
        <v>0.102386721264242</v>
      </c>
      <c r="E602" s="14">
        <v>7.9830969820848099E-2</v>
      </c>
      <c r="F602" s="14"/>
      <c r="G602" s="14">
        <v>7.5351924964454003E-2</v>
      </c>
      <c r="H602" s="14">
        <v>3.7687203355752201E-2</v>
      </c>
      <c r="I602" s="14">
        <v>8.0852734121062503E-2</v>
      </c>
      <c r="J602" s="14">
        <v>6.2515869214486305E-2</v>
      </c>
      <c r="K602" s="14">
        <v>9.2700487415423305E-2</v>
      </c>
      <c r="L602" s="14">
        <v>0.175827758300032</v>
      </c>
      <c r="M602" s="14"/>
      <c r="N602" s="14">
        <v>4.72334711119268E-2</v>
      </c>
      <c r="O602" s="14">
        <v>0.11854824657094599</v>
      </c>
      <c r="P602" s="14">
        <v>0.12105864954847601</v>
      </c>
      <c r="Q602" s="14">
        <v>9.9643255786468099E-2</v>
      </c>
      <c r="R602" s="14">
        <v>6.6002197533217899E-2</v>
      </c>
      <c r="S602" s="14"/>
      <c r="T602" s="14">
        <v>6.2733567611815005E-2</v>
      </c>
      <c r="U602" s="14">
        <v>0.109107380319779</v>
      </c>
      <c r="V602" s="14"/>
      <c r="W602" s="14">
        <v>0.153609055216161</v>
      </c>
      <c r="X602" s="14">
        <v>7.6853358565238603E-2</v>
      </c>
      <c r="Y602" s="14"/>
      <c r="Z602" s="14">
        <v>9.6755972401641993E-2</v>
      </c>
      <c r="AA602" s="14">
        <v>8.7632390010673702E-2</v>
      </c>
    </row>
    <row r="603" spans="2:27" x14ac:dyDescent="0.3">
      <c r="B603" t="s">
        <v>51</v>
      </c>
      <c r="C603" s="14">
        <v>1.6416308832407099E-2</v>
      </c>
      <c r="D603" s="14">
        <v>1.74471705196966E-2</v>
      </c>
      <c r="E603" s="14">
        <v>1.5473402948259E-2</v>
      </c>
      <c r="F603" s="14"/>
      <c r="G603" s="14">
        <v>1.25897812285732E-2</v>
      </c>
      <c r="H603" s="14">
        <v>6.2689820486913203E-3</v>
      </c>
      <c r="I603" s="14">
        <v>1.1154832365857801E-2</v>
      </c>
      <c r="J603" s="14">
        <v>1.40662355422929E-2</v>
      </c>
      <c r="K603" s="14">
        <v>3.6312309476822201E-2</v>
      </c>
      <c r="L603" s="14">
        <v>2.0032031658416698E-2</v>
      </c>
      <c r="M603" s="14"/>
      <c r="N603" s="14">
        <v>8.5945730106279095E-3</v>
      </c>
      <c r="O603" s="14">
        <v>1.6977824392790698E-2</v>
      </c>
      <c r="P603" s="14">
        <v>3.49241973494019E-2</v>
      </c>
      <c r="Q603" s="14">
        <v>0</v>
      </c>
      <c r="R603" s="14">
        <v>1.31348116246359E-2</v>
      </c>
      <c r="S603" s="14"/>
      <c r="T603" s="14">
        <v>8.9487765184264705E-3</v>
      </c>
      <c r="U603" s="14">
        <v>2.11141108735339E-2</v>
      </c>
      <c r="V603" s="14"/>
      <c r="W603" s="14">
        <v>1.9196541050890699E-2</v>
      </c>
      <c r="X603" s="14">
        <v>1.5777212694204099E-2</v>
      </c>
      <c r="Y603" s="14"/>
      <c r="Z603" s="14">
        <v>1.4977306518226E-2</v>
      </c>
      <c r="AA603" s="14">
        <v>1.7340123263379401E-2</v>
      </c>
    </row>
    <row r="604" spans="2:27" x14ac:dyDescent="0.3">
      <c r="B604" t="s">
        <v>102</v>
      </c>
      <c r="C604" s="14">
        <v>0.103434165816105</v>
      </c>
      <c r="D604" s="14">
        <v>4.6921395363346198E-2</v>
      </c>
      <c r="E604" s="14">
        <v>0.157982367372455</v>
      </c>
      <c r="F604" s="14"/>
      <c r="G604" s="14">
        <v>0.100576561027689</v>
      </c>
      <c r="H604" s="14">
        <v>8.7842528663916897E-2</v>
      </c>
      <c r="I604" s="14">
        <v>0.110601453316639</v>
      </c>
      <c r="J604" s="14">
        <v>0.138979924456271</v>
      </c>
      <c r="K604" s="14">
        <v>0.100560738974877</v>
      </c>
      <c r="L604" s="14">
        <v>8.5307426281032397E-2</v>
      </c>
      <c r="M604" s="14"/>
      <c r="N604" s="14">
        <v>7.5091492185162298E-2</v>
      </c>
      <c r="O604" s="14">
        <v>5.8710979624788801E-2</v>
      </c>
      <c r="P604" s="14">
        <v>7.1799412527079803E-2</v>
      </c>
      <c r="Q604" s="14">
        <v>5.4789290463295899E-2</v>
      </c>
      <c r="R604" s="14">
        <v>8.1057353990946504E-2</v>
      </c>
      <c r="S604" s="14"/>
      <c r="T604" s="14">
        <v>0.11442532975903499</v>
      </c>
      <c r="U604" s="14">
        <v>9.6519657751803101E-2</v>
      </c>
      <c r="V604" s="14"/>
      <c r="W604" s="14">
        <v>0.101889639724067</v>
      </c>
      <c r="X604" s="14">
        <v>0.10378920833888899</v>
      </c>
      <c r="Y604" s="14"/>
      <c r="Z604" s="14">
        <v>6.0211417554681401E-2</v>
      </c>
      <c r="AA604" s="14">
        <v>0.13118241764077901</v>
      </c>
    </row>
    <row r="605" spans="2:27" x14ac:dyDescent="0.3">
      <c r="B605" t="s">
        <v>53</v>
      </c>
      <c r="C605" s="14">
        <v>0.55258729601407897</v>
      </c>
      <c r="D605" s="14">
        <v>0.61306874156338398</v>
      </c>
      <c r="E605" s="14">
        <v>0.49364203383879801</v>
      </c>
      <c r="F605" s="14"/>
      <c r="G605" s="14">
        <v>0.578425017612055</v>
      </c>
      <c r="H605" s="14">
        <v>0.67061182894313398</v>
      </c>
      <c r="I605" s="14">
        <v>0.617265901686184</v>
      </c>
      <c r="J605" s="14">
        <v>0.57224394557074598</v>
      </c>
      <c r="K605" s="14">
        <v>0.50257808105901103</v>
      </c>
      <c r="L605" s="14">
        <v>0.40465207275029602</v>
      </c>
      <c r="M605" s="14"/>
      <c r="N605" s="14">
        <v>0.678846917937871</v>
      </c>
      <c r="O605" s="14">
        <v>0.56604462512507903</v>
      </c>
      <c r="P605" s="14">
        <v>0.52244135829072502</v>
      </c>
      <c r="Q605" s="14">
        <v>0.62588890377524298</v>
      </c>
      <c r="R605" s="14">
        <v>0.53038313904409495</v>
      </c>
      <c r="S605" s="14"/>
      <c r="T605" s="14">
        <v>0.60695432998370602</v>
      </c>
      <c r="U605" s="14">
        <v>0.51838515902775995</v>
      </c>
      <c r="V605" s="14"/>
      <c r="W605" s="14">
        <v>0.45236379012023298</v>
      </c>
      <c r="X605" s="14">
        <v>0.57562582320906797</v>
      </c>
      <c r="Y605" s="14"/>
      <c r="Z605" s="14">
        <v>0.62842860400800804</v>
      </c>
      <c r="AA605" s="14">
        <v>0.50389849676883303</v>
      </c>
    </row>
    <row r="606" spans="2:27" x14ac:dyDescent="0.3">
      <c r="B606" t="s">
        <v>54</v>
      </c>
      <c r="C606" s="14">
        <v>0.10761583839896501</v>
      </c>
      <c r="D606" s="14">
        <v>0.11983389178393899</v>
      </c>
      <c r="E606" s="14">
        <v>9.5304372769107096E-2</v>
      </c>
      <c r="F606" s="14"/>
      <c r="G606" s="14">
        <v>8.79417061930272E-2</v>
      </c>
      <c r="H606" s="14">
        <v>4.3956185404443501E-2</v>
      </c>
      <c r="I606" s="14">
        <v>9.2007566486920295E-2</v>
      </c>
      <c r="J606" s="14">
        <v>7.6582104756779207E-2</v>
      </c>
      <c r="K606" s="14">
        <v>0.12901279689224601</v>
      </c>
      <c r="L606" s="14">
        <v>0.19585978995844899</v>
      </c>
      <c r="M606" s="14"/>
      <c r="N606" s="14">
        <v>5.5828044122554703E-2</v>
      </c>
      <c r="O606" s="14">
        <v>0.13552607096373701</v>
      </c>
      <c r="P606" s="14">
        <v>0.155982846897878</v>
      </c>
      <c r="Q606" s="14">
        <v>9.9643255786468099E-2</v>
      </c>
      <c r="R606" s="14">
        <v>7.9137009157853794E-2</v>
      </c>
      <c r="S606" s="14"/>
      <c r="T606" s="14">
        <v>7.1682344130241493E-2</v>
      </c>
      <c r="U606" s="14">
        <v>0.130221491193313</v>
      </c>
      <c r="V606" s="14"/>
      <c r="W606" s="14">
        <v>0.172805596267052</v>
      </c>
      <c r="X606" s="14">
        <v>9.2630571259442795E-2</v>
      </c>
      <c r="Y606" s="14"/>
      <c r="Z606" s="14">
        <v>0.11173327891986801</v>
      </c>
      <c r="AA606" s="14">
        <v>0.10497251327405301</v>
      </c>
    </row>
    <row r="607" spans="2:27" x14ac:dyDescent="0.3">
      <c r="B607" t="s">
        <v>55</v>
      </c>
      <c r="C607" s="14">
        <v>0.44497145761511397</v>
      </c>
      <c r="D607" s="14">
        <v>0.49323484977944498</v>
      </c>
      <c r="E607" s="14">
        <v>0.39833766106969098</v>
      </c>
      <c r="F607" s="14"/>
      <c r="G607" s="14">
        <v>0.49048331141902801</v>
      </c>
      <c r="H607" s="14">
        <v>0.62665564353868997</v>
      </c>
      <c r="I607" s="14">
        <v>0.52525833519926401</v>
      </c>
      <c r="J607" s="14">
        <v>0.49566184081396703</v>
      </c>
      <c r="K607" s="14">
        <v>0.37356528416676599</v>
      </c>
      <c r="L607" s="14">
        <v>0.208792282791847</v>
      </c>
      <c r="M607" s="14"/>
      <c r="N607" s="14">
        <v>0.62301887381531595</v>
      </c>
      <c r="O607" s="14">
        <v>0.43051855416134199</v>
      </c>
      <c r="P607" s="14">
        <v>0.36645851139284702</v>
      </c>
      <c r="Q607" s="14">
        <v>0.52624564798877405</v>
      </c>
      <c r="R607" s="14">
        <v>0.45124612988624102</v>
      </c>
      <c r="S607" s="14"/>
      <c r="T607" s="14">
        <v>0.53527198585346503</v>
      </c>
      <c r="U607" s="14">
        <v>0.388163667834447</v>
      </c>
      <c r="V607" s="14"/>
      <c r="W607" s="14">
        <v>0.27955819385318098</v>
      </c>
      <c r="X607" s="14">
        <v>0.482995251949625</v>
      </c>
      <c r="Y607" s="14"/>
      <c r="Z607" s="14">
        <v>0.51669532508813998</v>
      </c>
      <c r="AA607" s="14">
        <v>0.39892598349477998</v>
      </c>
    </row>
    <row r="608" spans="2:27" x14ac:dyDescent="0.3">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row>
    <row r="609" spans="2:27" x14ac:dyDescent="0.3">
      <c r="B609" s="6" t="s">
        <v>217</v>
      </c>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row>
    <row r="610" spans="2:27" x14ac:dyDescent="0.3">
      <c r="B610" s="24" t="s">
        <v>59</v>
      </c>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row>
    <row r="611" spans="2:27" x14ac:dyDescent="0.3">
      <c r="B611" t="s">
        <v>47</v>
      </c>
      <c r="C611" s="14">
        <v>0.108566615440352</v>
      </c>
      <c r="D611" s="14">
        <v>0.14032039865323501</v>
      </c>
      <c r="E611" s="14">
        <v>7.7992901455878699E-2</v>
      </c>
      <c r="F611" s="14"/>
      <c r="G611" s="14">
        <v>0.112569421608435</v>
      </c>
      <c r="H611" s="14">
        <v>0.11950499760618501</v>
      </c>
      <c r="I611" s="14">
        <v>0.151975445610046</v>
      </c>
      <c r="J611" s="14">
        <v>8.7318741499507094E-2</v>
      </c>
      <c r="K611" s="14">
        <v>9.4534757828263899E-2</v>
      </c>
      <c r="L611" s="14">
        <v>8.8394550524320603E-2</v>
      </c>
      <c r="M611" s="14"/>
      <c r="N611" s="14">
        <v>0.15196994263865901</v>
      </c>
      <c r="O611" s="14">
        <v>0.10546886309640401</v>
      </c>
      <c r="P611" s="14">
        <v>8.7041721238832206E-2</v>
      </c>
      <c r="Q611" s="14">
        <v>0.18313027280605601</v>
      </c>
      <c r="R611" s="14">
        <v>0.102839204041279</v>
      </c>
      <c r="S611" s="14"/>
      <c r="T611" s="14">
        <v>0.11780872718898899</v>
      </c>
      <c r="U611" s="14">
        <v>0.102752430832703</v>
      </c>
      <c r="V611" s="14"/>
      <c r="W611" s="14">
        <v>6.5261981302366504E-2</v>
      </c>
      <c r="X611" s="14">
        <v>0.118521116456448</v>
      </c>
      <c r="Y611" s="14"/>
      <c r="Z611" s="14">
        <v>0.13262566003555401</v>
      </c>
      <c r="AA611" s="14">
        <v>9.3121127706649195E-2</v>
      </c>
    </row>
    <row r="612" spans="2:27" x14ac:dyDescent="0.3">
      <c r="B612" t="s">
        <v>48</v>
      </c>
      <c r="C612" s="14">
        <v>0.41267691296958903</v>
      </c>
      <c r="D612" s="14">
        <v>0.44581276977916401</v>
      </c>
      <c r="E612" s="14">
        <v>0.38192540838188499</v>
      </c>
      <c r="F612" s="14"/>
      <c r="G612" s="14">
        <v>0.382221138931718</v>
      </c>
      <c r="H612" s="14">
        <v>0.39917358530094199</v>
      </c>
      <c r="I612" s="14">
        <v>0.37810171632308598</v>
      </c>
      <c r="J612" s="14">
        <v>0.43712963677732097</v>
      </c>
      <c r="K612" s="14">
        <v>0.40428899101995702</v>
      </c>
      <c r="L612" s="14">
        <v>0.45778630132596898</v>
      </c>
      <c r="M612" s="14"/>
      <c r="N612" s="14">
        <v>0.47736991792125899</v>
      </c>
      <c r="O612" s="14">
        <v>0.48285178990300598</v>
      </c>
      <c r="P612" s="14">
        <v>0.36196789402552298</v>
      </c>
      <c r="Q612" s="14">
        <v>0.44853898147993598</v>
      </c>
      <c r="R612" s="14">
        <v>0.43739204834955497</v>
      </c>
      <c r="S612" s="14"/>
      <c r="T612" s="14">
        <v>0.39785844748631999</v>
      </c>
      <c r="U612" s="14">
        <v>0.42199916488182199</v>
      </c>
      <c r="V612" s="14"/>
      <c r="W612" s="14">
        <v>0.46557486897635503</v>
      </c>
      <c r="X612" s="14">
        <v>0.40051718070765802</v>
      </c>
      <c r="Y612" s="14"/>
      <c r="Z612" s="14">
        <v>0.45128202880574803</v>
      </c>
      <c r="AA612" s="14">
        <v>0.38789310076349398</v>
      </c>
    </row>
    <row r="613" spans="2:27" x14ac:dyDescent="0.3">
      <c r="B613" t="s">
        <v>49</v>
      </c>
      <c r="C613" s="14">
        <v>0.266657898058142</v>
      </c>
      <c r="D613" s="14">
        <v>0.25878184018078498</v>
      </c>
      <c r="E613" s="14">
        <v>0.27537184732938402</v>
      </c>
      <c r="F613" s="14"/>
      <c r="G613" s="14">
        <v>0.28207331993185097</v>
      </c>
      <c r="H613" s="14">
        <v>0.282554252358034</v>
      </c>
      <c r="I613" s="14">
        <v>0.23539218581392299</v>
      </c>
      <c r="J613" s="14">
        <v>0.23141115767088</v>
      </c>
      <c r="K613" s="14">
        <v>0.275200651726974</v>
      </c>
      <c r="L613" s="14">
        <v>0.291714477331457</v>
      </c>
      <c r="M613" s="14"/>
      <c r="N613" s="14">
        <v>0.24062153676689799</v>
      </c>
      <c r="O613" s="14">
        <v>0.26529612144506798</v>
      </c>
      <c r="P613" s="14">
        <v>0.295025993112143</v>
      </c>
      <c r="Q613" s="14">
        <v>0.20580566862378699</v>
      </c>
      <c r="R613" s="14">
        <v>0.23056396843478599</v>
      </c>
      <c r="S613" s="14"/>
      <c r="T613" s="14">
        <v>0.25856701173899999</v>
      </c>
      <c r="U613" s="14">
        <v>0.27174785022258502</v>
      </c>
      <c r="V613" s="14"/>
      <c r="W613" s="14">
        <v>0.27887654975275</v>
      </c>
      <c r="X613" s="14">
        <v>0.26384917831877802</v>
      </c>
      <c r="Y613" s="14"/>
      <c r="Z613" s="14">
        <v>0.25140006259166298</v>
      </c>
      <c r="AA613" s="14">
        <v>0.27645316277066401</v>
      </c>
    </row>
    <row r="614" spans="2:27" x14ac:dyDescent="0.3">
      <c r="B614" t="s">
        <v>50</v>
      </c>
      <c r="C614" s="14">
        <v>6.1662637986112899E-2</v>
      </c>
      <c r="D614" s="14">
        <v>7.1715525518700807E-2</v>
      </c>
      <c r="E614" s="14">
        <v>5.0053373379489702E-2</v>
      </c>
      <c r="F614" s="14"/>
      <c r="G614" s="14">
        <v>8.7205676922474107E-2</v>
      </c>
      <c r="H614" s="14">
        <v>6.8085655494921196E-2</v>
      </c>
      <c r="I614" s="14">
        <v>5.8981726189773903E-2</v>
      </c>
      <c r="J614" s="14">
        <v>4.5641562252084898E-2</v>
      </c>
      <c r="K614" s="14">
        <v>6.6917998768971698E-2</v>
      </c>
      <c r="L614" s="14">
        <v>5.1096407747153502E-2</v>
      </c>
      <c r="M614" s="14"/>
      <c r="N614" s="14">
        <v>3.0007624742491499E-2</v>
      </c>
      <c r="O614" s="14">
        <v>4.6850481360549603E-2</v>
      </c>
      <c r="P614" s="14">
        <v>0.112735785435005</v>
      </c>
      <c r="Q614" s="14">
        <v>7.0069941878973904E-2</v>
      </c>
      <c r="R614" s="14">
        <v>3.86969049281242E-2</v>
      </c>
      <c r="S614" s="14"/>
      <c r="T614" s="14">
        <v>6.3551479928816795E-2</v>
      </c>
      <c r="U614" s="14">
        <v>6.0474373220630998E-2</v>
      </c>
      <c r="V614" s="14"/>
      <c r="W614" s="14">
        <v>4.3055242570389902E-2</v>
      </c>
      <c r="X614" s="14">
        <v>6.5939947799712101E-2</v>
      </c>
      <c r="Y614" s="14"/>
      <c r="Z614" s="14">
        <v>6.3259400825293494E-2</v>
      </c>
      <c r="AA614" s="14">
        <v>6.0637544044888199E-2</v>
      </c>
    </row>
    <row r="615" spans="2:27" x14ac:dyDescent="0.3">
      <c r="B615" t="s">
        <v>51</v>
      </c>
      <c r="C615" s="14">
        <v>1.8298846585425299E-2</v>
      </c>
      <c r="D615" s="14">
        <v>2.37747423059535E-2</v>
      </c>
      <c r="E615" s="14">
        <v>1.3024821989393301E-2</v>
      </c>
      <c r="F615" s="14"/>
      <c r="G615" s="14">
        <v>1.6748485727678598E-2</v>
      </c>
      <c r="H615" s="14">
        <v>1.6710561485420002E-2</v>
      </c>
      <c r="I615" s="14">
        <v>3.5686657048599399E-2</v>
      </c>
      <c r="J615" s="14">
        <v>1.63784000052066E-2</v>
      </c>
      <c r="K615" s="14">
        <v>2.1821470443058402E-2</v>
      </c>
      <c r="L615" s="14">
        <v>5.6913630450375697E-3</v>
      </c>
      <c r="M615" s="14"/>
      <c r="N615" s="14">
        <v>7.6728871650248798E-3</v>
      </c>
      <c r="O615" s="14">
        <v>3.9612605267582996E-3</v>
      </c>
      <c r="P615" s="14">
        <v>5.3188433463620101E-2</v>
      </c>
      <c r="Q615" s="14">
        <v>1.65964343417251E-2</v>
      </c>
      <c r="R615" s="14">
        <v>1.18380133732678E-2</v>
      </c>
      <c r="S615" s="14"/>
      <c r="T615" s="14">
        <v>2.3267827537209199E-2</v>
      </c>
      <c r="U615" s="14">
        <v>1.51728756654325E-2</v>
      </c>
      <c r="V615" s="14"/>
      <c r="W615" s="14">
        <v>1.61317998167535E-2</v>
      </c>
      <c r="X615" s="14">
        <v>1.87969888671944E-2</v>
      </c>
      <c r="Y615" s="14"/>
      <c r="Z615" s="14">
        <v>1.71823509114024E-2</v>
      </c>
      <c r="AA615" s="14">
        <v>1.9015617368638101E-2</v>
      </c>
    </row>
    <row r="616" spans="2:27" x14ac:dyDescent="0.3">
      <c r="B616" t="s">
        <v>102</v>
      </c>
      <c r="C616" s="14">
        <v>0.13213708896037901</v>
      </c>
      <c r="D616" s="14">
        <v>5.9594723562161202E-2</v>
      </c>
      <c r="E616" s="14">
        <v>0.201631647463969</v>
      </c>
      <c r="F616" s="14"/>
      <c r="G616" s="14">
        <v>0.119181956877844</v>
      </c>
      <c r="H616" s="14">
        <v>0.11397094775449799</v>
      </c>
      <c r="I616" s="14">
        <v>0.13986226901457199</v>
      </c>
      <c r="J616" s="14">
        <v>0.182120501795</v>
      </c>
      <c r="K616" s="14">
        <v>0.137236130212776</v>
      </c>
      <c r="L616" s="14">
        <v>0.105316900026062</v>
      </c>
      <c r="M616" s="14"/>
      <c r="N616" s="14">
        <v>9.2358090765666701E-2</v>
      </c>
      <c r="O616" s="14">
        <v>9.5571483668214399E-2</v>
      </c>
      <c r="P616" s="14">
        <v>9.0040172724877798E-2</v>
      </c>
      <c r="Q616" s="14">
        <v>7.5858700869522802E-2</v>
      </c>
      <c r="R616" s="14">
        <v>0.178669860872988</v>
      </c>
      <c r="S616" s="14"/>
      <c r="T616" s="14">
        <v>0.138946506119666</v>
      </c>
      <c r="U616" s="14">
        <v>0.127853305176826</v>
      </c>
      <c r="V616" s="14"/>
      <c r="W616" s="14">
        <v>0.131099557581386</v>
      </c>
      <c r="X616" s="14">
        <v>0.132375587850209</v>
      </c>
      <c r="Y616" s="14"/>
      <c r="Z616" s="14">
        <v>8.4250496830339403E-2</v>
      </c>
      <c r="AA616" s="14">
        <v>0.16287944734566701</v>
      </c>
    </row>
    <row r="617" spans="2:27" x14ac:dyDescent="0.3">
      <c r="B617" t="s">
        <v>53</v>
      </c>
      <c r="C617" s="14">
        <v>0.52124352840994104</v>
      </c>
      <c r="D617" s="14">
        <v>0.58613316843239904</v>
      </c>
      <c r="E617" s="14">
        <v>0.45991830983776399</v>
      </c>
      <c r="F617" s="14"/>
      <c r="G617" s="14">
        <v>0.49479056054015302</v>
      </c>
      <c r="H617" s="14">
        <v>0.51867858290712698</v>
      </c>
      <c r="I617" s="14">
        <v>0.53007716193313204</v>
      </c>
      <c r="J617" s="14">
        <v>0.524448378276828</v>
      </c>
      <c r="K617" s="14">
        <v>0.498823748848221</v>
      </c>
      <c r="L617" s="14">
        <v>0.54618085185028997</v>
      </c>
      <c r="M617" s="14"/>
      <c r="N617" s="14">
        <v>0.62933986055991897</v>
      </c>
      <c r="O617" s="14">
        <v>0.58832065299941005</v>
      </c>
      <c r="P617" s="14">
        <v>0.44900961526435501</v>
      </c>
      <c r="Q617" s="14">
        <v>0.63166925428599097</v>
      </c>
      <c r="R617" s="14">
        <v>0.54023125239083403</v>
      </c>
      <c r="S617" s="14"/>
      <c r="T617" s="14">
        <v>0.51566717467530798</v>
      </c>
      <c r="U617" s="14">
        <v>0.52475159571452501</v>
      </c>
      <c r="V617" s="14"/>
      <c r="W617" s="14">
        <v>0.53083685027872096</v>
      </c>
      <c r="X617" s="14">
        <v>0.51903829716410599</v>
      </c>
      <c r="Y617" s="14"/>
      <c r="Z617" s="14">
        <v>0.58390768884130195</v>
      </c>
      <c r="AA617" s="14">
        <v>0.48101422847014302</v>
      </c>
    </row>
    <row r="618" spans="2:27" x14ac:dyDescent="0.3">
      <c r="B618" t="s">
        <v>54</v>
      </c>
      <c r="C618" s="14">
        <v>7.9961484571538205E-2</v>
      </c>
      <c r="D618" s="14">
        <v>9.5490267824654307E-2</v>
      </c>
      <c r="E618" s="14">
        <v>6.30781953688829E-2</v>
      </c>
      <c r="F618" s="14"/>
      <c r="G618" s="14">
        <v>0.103954162650153</v>
      </c>
      <c r="H618" s="14">
        <v>8.4796216980341205E-2</v>
      </c>
      <c r="I618" s="14">
        <v>9.4668383238373302E-2</v>
      </c>
      <c r="J618" s="14">
        <v>6.2019962257291499E-2</v>
      </c>
      <c r="K618" s="14">
        <v>8.8739469212030103E-2</v>
      </c>
      <c r="L618" s="14">
        <v>5.6787770792191099E-2</v>
      </c>
      <c r="M618" s="14"/>
      <c r="N618" s="14">
        <v>3.7680511907516402E-2</v>
      </c>
      <c r="O618" s="14">
        <v>5.0811741887307901E-2</v>
      </c>
      <c r="P618" s="14">
        <v>0.16592421889862499</v>
      </c>
      <c r="Q618" s="14">
        <v>8.6666376220699004E-2</v>
      </c>
      <c r="R618" s="14">
        <v>5.0534918301392E-2</v>
      </c>
      <c r="S618" s="14"/>
      <c r="T618" s="14">
        <v>8.6819307466025994E-2</v>
      </c>
      <c r="U618" s="14">
        <v>7.5647248886063501E-2</v>
      </c>
      <c r="V618" s="14"/>
      <c r="W618" s="14">
        <v>5.9187042387143403E-2</v>
      </c>
      <c r="X618" s="14">
        <v>8.4736936666906501E-2</v>
      </c>
      <c r="Y618" s="14"/>
      <c r="Z618" s="14">
        <v>8.0441751736695905E-2</v>
      </c>
      <c r="AA618" s="14">
        <v>7.9653161413526199E-2</v>
      </c>
    </row>
    <row r="619" spans="2:27" x14ac:dyDescent="0.3">
      <c r="B619" t="s">
        <v>55</v>
      </c>
      <c r="C619" s="14">
        <v>0.44128204383840303</v>
      </c>
      <c r="D619" s="14">
        <v>0.49064290060774501</v>
      </c>
      <c r="E619" s="14">
        <v>0.39684011446888101</v>
      </c>
      <c r="F619" s="14"/>
      <c r="G619" s="14">
        <v>0.39083639789000002</v>
      </c>
      <c r="H619" s="14">
        <v>0.43388236592678597</v>
      </c>
      <c r="I619" s="14">
        <v>0.43540877869475902</v>
      </c>
      <c r="J619" s="14">
        <v>0.46242841601953699</v>
      </c>
      <c r="K619" s="14">
        <v>0.41008427963619098</v>
      </c>
      <c r="L619" s="14">
        <v>0.48939308105809898</v>
      </c>
      <c r="M619" s="14"/>
      <c r="N619" s="14">
        <v>0.591659348652402</v>
      </c>
      <c r="O619" s="14">
        <v>0.53750891111210197</v>
      </c>
      <c r="P619" s="14">
        <v>0.28308539636572999</v>
      </c>
      <c r="Q619" s="14">
        <v>0.54500287806529202</v>
      </c>
      <c r="R619" s="14">
        <v>0.48969633408944202</v>
      </c>
      <c r="S619" s="14"/>
      <c r="T619" s="14">
        <v>0.42884786720928197</v>
      </c>
      <c r="U619" s="14">
        <v>0.44910434682846101</v>
      </c>
      <c r="V619" s="14"/>
      <c r="W619" s="14">
        <v>0.47164980789157801</v>
      </c>
      <c r="X619" s="14">
        <v>0.43430136049719997</v>
      </c>
      <c r="Y619" s="14"/>
      <c r="Z619" s="14">
        <v>0.50346593710460597</v>
      </c>
      <c r="AA619" s="14">
        <v>0.401361067056617</v>
      </c>
    </row>
    <row r="620" spans="2:27" x14ac:dyDescent="0.3">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row>
    <row r="621" spans="2:27" x14ac:dyDescent="0.3">
      <c r="B621" s="6" t="s">
        <v>218</v>
      </c>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row>
    <row r="622" spans="2:27" x14ac:dyDescent="0.3">
      <c r="B622" s="24" t="s">
        <v>59</v>
      </c>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row>
    <row r="623" spans="2:27" x14ac:dyDescent="0.3">
      <c r="B623" t="s">
        <v>47</v>
      </c>
      <c r="C623" s="14">
        <v>0.11352206465636799</v>
      </c>
      <c r="D623" s="14">
        <v>0.14638033220153801</v>
      </c>
      <c r="E623" s="14">
        <v>8.1889453474561599E-2</v>
      </c>
      <c r="F623" s="14"/>
      <c r="G623" s="14">
        <v>0.112172481143576</v>
      </c>
      <c r="H623" s="14">
        <v>0.10940480129784701</v>
      </c>
      <c r="I623" s="14">
        <v>0.16308447146163499</v>
      </c>
      <c r="J623" s="14">
        <v>0.116623111101483</v>
      </c>
      <c r="K623" s="14">
        <v>9.2422071629729693E-2</v>
      </c>
      <c r="L623" s="14">
        <v>8.91541317335353E-2</v>
      </c>
      <c r="M623" s="14"/>
      <c r="N623" s="14">
        <v>0.15279278322579301</v>
      </c>
      <c r="O623" s="14">
        <v>0.112908626609122</v>
      </c>
      <c r="P623" s="14">
        <v>9.3543586530707906E-2</v>
      </c>
      <c r="Q623" s="14">
        <v>0.161724677140484</v>
      </c>
      <c r="R623" s="14">
        <v>0.108553201224684</v>
      </c>
      <c r="S623" s="14"/>
      <c r="T623" s="14">
        <v>0.130548600122532</v>
      </c>
      <c r="U623" s="14">
        <v>0.10281072258202401</v>
      </c>
      <c r="V623" s="14"/>
      <c r="W623" s="14">
        <v>7.8116657947485693E-2</v>
      </c>
      <c r="X623" s="14">
        <v>0.12166075844918101</v>
      </c>
      <c r="Y623" s="14"/>
      <c r="Z623" s="14">
        <v>0.13808961794781499</v>
      </c>
      <c r="AA623" s="14">
        <v>9.7750123193413294E-2</v>
      </c>
    </row>
    <row r="624" spans="2:27" x14ac:dyDescent="0.3">
      <c r="B624" t="s">
        <v>48</v>
      </c>
      <c r="C624" s="14">
        <v>0.45239768260833502</v>
      </c>
      <c r="D624" s="14">
        <v>0.493705365624453</v>
      </c>
      <c r="E624" s="14">
        <v>0.41258936712769001</v>
      </c>
      <c r="F624" s="14"/>
      <c r="G624" s="14">
        <v>0.39490229600735099</v>
      </c>
      <c r="H624" s="14">
        <v>0.44587546733257299</v>
      </c>
      <c r="I624" s="14">
        <v>0.42166786324236299</v>
      </c>
      <c r="J624" s="14">
        <v>0.45312759137519099</v>
      </c>
      <c r="K624" s="14">
        <v>0.45443391787939302</v>
      </c>
      <c r="L624" s="14">
        <v>0.51891564850120098</v>
      </c>
      <c r="M624" s="14"/>
      <c r="N624" s="14">
        <v>0.55600513307557997</v>
      </c>
      <c r="O624" s="14">
        <v>0.515682507018414</v>
      </c>
      <c r="P624" s="14">
        <v>0.42535952212268902</v>
      </c>
      <c r="Q624" s="14">
        <v>0.48945847374201801</v>
      </c>
      <c r="R624" s="14">
        <v>0.41183350950229602</v>
      </c>
      <c r="S624" s="14"/>
      <c r="T624" s="14">
        <v>0.42606685523400101</v>
      </c>
      <c r="U624" s="14">
        <v>0.468962326641025</v>
      </c>
      <c r="V624" s="14"/>
      <c r="W624" s="14">
        <v>0.48992767498109502</v>
      </c>
      <c r="X624" s="14">
        <v>0.44377060713141597</v>
      </c>
      <c r="Y624" s="14"/>
      <c r="Z624" s="14">
        <v>0.48742370846967897</v>
      </c>
      <c r="AA624" s="14">
        <v>0.42991158384988198</v>
      </c>
    </row>
    <row r="625" spans="2:27" x14ac:dyDescent="0.3">
      <c r="B625" t="s">
        <v>49</v>
      </c>
      <c r="C625" s="14">
        <v>0.25285155089919498</v>
      </c>
      <c r="D625" s="14">
        <v>0.229060810915129</v>
      </c>
      <c r="E625" s="14">
        <v>0.27704511615153699</v>
      </c>
      <c r="F625" s="14"/>
      <c r="G625" s="14">
        <v>0.26718836515271699</v>
      </c>
      <c r="H625" s="14">
        <v>0.290986259122128</v>
      </c>
      <c r="I625" s="14">
        <v>0.22005406081367701</v>
      </c>
      <c r="J625" s="14">
        <v>0.21438628453959499</v>
      </c>
      <c r="K625" s="14">
        <v>0.282797080810815</v>
      </c>
      <c r="L625" s="14">
        <v>0.25005887980936797</v>
      </c>
      <c r="M625" s="14"/>
      <c r="N625" s="14">
        <v>0.182529114827952</v>
      </c>
      <c r="O625" s="14">
        <v>0.24469233267985199</v>
      </c>
      <c r="P625" s="14">
        <v>0.27479818892886099</v>
      </c>
      <c r="Q625" s="14">
        <v>0.21361732294059399</v>
      </c>
      <c r="R625" s="14">
        <v>0.30004952206117802</v>
      </c>
      <c r="S625" s="14"/>
      <c r="T625" s="14">
        <v>0.25731588261229799</v>
      </c>
      <c r="U625" s="14">
        <v>0.25004305329218501</v>
      </c>
      <c r="V625" s="14"/>
      <c r="W625" s="14">
        <v>0.27184065921407102</v>
      </c>
      <c r="X625" s="14">
        <v>0.248486496170574</v>
      </c>
      <c r="Y625" s="14"/>
      <c r="Z625" s="14">
        <v>0.23580265790527599</v>
      </c>
      <c r="AA625" s="14">
        <v>0.26379664335990299</v>
      </c>
    </row>
    <row r="626" spans="2:27" x14ac:dyDescent="0.3">
      <c r="B626" t="s">
        <v>50</v>
      </c>
      <c r="C626" s="14">
        <v>4.5294145590947202E-2</v>
      </c>
      <c r="D626" s="14">
        <v>5.4549378885540199E-2</v>
      </c>
      <c r="E626" s="14">
        <v>3.5634403803986602E-2</v>
      </c>
      <c r="F626" s="14"/>
      <c r="G626" s="14">
        <v>7.4926662656087994E-2</v>
      </c>
      <c r="H626" s="14">
        <v>2.4099611827277601E-2</v>
      </c>
      <c r="I626" s="14">
        <v>4.29203017129045E-2</v>
      </c>
      <c r="J626" s="14">
        <v>4.91553122816333E-2</v>
      </c>
      <c r="K626" s="14">
        <v>4.9739317889173497E-2</v>
      </c>
      <c r="L626" s="14">
        <v>3.8626204996269398E-2</v>
      </c>
      <c r="M626" s="14"/>
      <c r="N626" s="14">
        <v>1.7863401588788502E-2</v>
      </c>
      <c r="O626" s="14">
        <v>2.3295365051492999E-2</v>
      </c>
      <c r="P626" s="14">
        <v>8.6034347064203806E-2</v>
      </c>
      <c r="Q626" s="14">
        <v>7.4156939026162494E-2</v>
      </c>
      <c r="R626" s="14">
        <v>2.67143505087502E-2</v>
      </c>
      <c r="S626" s="14"/>
      <c r="T626" s="14">
        <v>5.0965560112752002E-2</v>
      </c>
      <c r="U626" s="14">
        <v>4.1726275832053801E-2</v>
      </c>
      <c r="V626" s="14"/>
      <c r="W626" s="14">
        <v>3.4271199866131398E-2</v>
      </c>
      <c r="X626" s="14">
        <v>4.7828006610726802E-2</v>
      </c>
      <c r="Y626" s="14"/>
      <c r="Z626" s="14">
        <v>4.4089503416472997E-2</v>
      </c>
      <c r="AA626" s="14">
        <v>4.60675048927148E-2</v>
      </c>
    </row>
    <row r="627" spans="2:27" x14ac:dyDescent="0.3">
      <c r="B627" t="s">
        <v>51</v>
      </c>
      <c r="C627" s="14">
        <v>1.7123864395989799E-2</v>
      </c>
      <c r="D627" s="14">
        <v>2.3944586456253698E-2</v>
      </c>
      <c r="E627" s="14">
        <v>1.05327599150819E-2</v>
      </c>
      <c r="F627" s="14"/>
      <c r="G627" s="14">
        <v>3.8475699968433898E-2</v>
      </c>
      <c r="H627" s="14">
        <v>1.02923632290345E-2</v>
      </c>
      <c r="I627" s="14">
        <v>2.70876381582737E-2</v>
      </c>
      <c r="J627" s="14">
        <v>1.17808668129859E-2</v>
      </c>
      <c r="K627" s="14">
        <v>1.1646436780455601E-2</v>
      </c>
      <c r="L627" s="14">
        <v>8.3886110135102006E-3</v>
      </c>
      <c r="M627" s="14"/>
      <c r="N627" s="14">
        <v>3.8234302007465002E-3</v>
      </c>
      <c r="O627" s="14">
        <v>2.3429907080385198E-2</v>
      </c>
      <c r="P627" s="14">
        <v>3.0738949536160302E-2</v>
      </c>
      <c r="Q627" s="14">
        <v>0</v>
      </c>
      <c r="R627" s="14">
        <v>2.9430845771822499E-2</v>
      </c>
      <c r="S627" s="14"/>
      <c r="T627" s="14">
        <v>1.8891298811966099E-2</v>
      </c>
      <c r="U627" s="14">
        <v>1.6011976739154901E-2</v>
      </c>
      <c r="V627" s="14"/>
      <c r="W627" s="14">
        <v>1.26502735678498E-2</v>
      </c>
      <c r="X627" s="14">
        <v>1.8152215410396799E-2</v>
      </c>
      <c r="Y627" s="14"/>
      <c r="Z627" s="14">
        <v>1.9239695523021301E-2</v>
      </c>
      <c r="AA627" s="14">
        <v>1.5765537651557599E-2</v>
      </c>
    </row>
    <row r="628" spans="2:27" x14ac:dyDescent="0.3">
      <c r="B628" t="s">
        <v>102</v>
      </c>
      <c r="C628" s="14">
        <v>0.118810691849166</v>
      </c>
      <c r="D628" s="14">
        <v>5.2359525917086598E-2</v>
      </c>
      <c r="E628" s="14">
        <v>0.18230889952714399</v>
      </c>
      <c r="F628" s="14"/>
      <c r="G628" s="14">
        <v>0.112334495071834</v>
      </c>
      <c r="H628" s="14">
        <v>0.119341497191139</v>
      </c>
      <c r="I628" s="14">
        <v>0.125185664611147</v>
      </c>
      <c r="J628" s="14">
        <v>0.15492683388911199</v>
      </c>
      <c r="K628" s="14">
        <v>0.10896117501043399</v>
      </c>
      <c r="L628" s="14">
        <v>9.4856523946115906E-2</v>
      </c>
      <c r="M628" s="14"/>
      <c r="N628" s="14">
        <v>8.69861370811401E-2</v>
      </c>
      <c r="O628" s="14">
        <v>7.9991261560733801E-2</v>
      </c>
      <c r="P628" s="14">
        <v>8.9525405817377501E-2</v>
      </c>
      <c r="Q628" s="14">
        <v>6.1042587150741602E-2</v>
      </c>
      <c r="R628" s="14">
        <v>0.123418570931269</v>
      </c>
      <c r="S628" s="14"/>
      <c r="T628" s="14">
        <v>0.116211803106452</v>
      </c>
      <c r="U628" s="14">
        <v>0.120445644913557</v>
      </c>
      <c r="V628" s="14"/>
      <c r="W628" s="14">
        <v>0.11319353442336701</v>
      </c>
      <c r="X628" s="14">
        <v>0.120101916227705</v>
      </c>
      <c r="Y628" s="14"/>
      <c r="Z628" s="14">
        <v>7.5354816737735905E-2</v>
      </c>
      <c r="AA628" s="14">
        <v>0.14670860705253</v>
      </c>
    </row>
    <row r="629" spans="2:27" x14ac:dyDescent="0.3">
      <c r="B629" t="s">
        <v>53</v>
      </c>
      <c r="C629" s="14">
        <v>0.56591974726470196</v>
      </c>
      <c r="D629" s="14">
        <v>0.64008569782599101</v>
      </c>
      <c r="E629" s="14">
        <v>0.49447882060225101</v>
      </c>
      <c r="F629" s="14"/>
      <c r="G629" s="14">
        <v>0.50707477715092697</v>
      </c>
      <c r="H629" s="14">
        <v>0.55528026863042101</v>
      </c>
      <c r="I629" s="14">
        <v>0.58475233470399801</v>
      </c>
      <c r="J629" s="14">
        <v>0.56975070247667303</v>
      </c>
      <c r="K629" s="14">
        <v>0.54685598950912195</v>
      </c>
      <c r="L629" s="14">
        <v>0.60806978023473601</v>
      </c>
      <c r="M629" s="14"/>
      <c r="N629" s="14">
        <v>0.70879791630137301</v>
      </c>
      <c r="O629" s="14">
        <v>0.62859113362753605</v>
      </c>
      <c r="P629" s="14">
        <v>0.51890310865339695</v>
      </c>
      <c r="Q629" s="14">
        <v>0.651183150882502</v>
      </c>
      <c r="R629" s="14">
        <v>0.52038671072697995</v>
      </c>
      <c r="S629" s="14"/>
      <c r="T629" s="14">
        <v>0.55661545535653201</v>
      </c>
      <c r="U629" s="14">
        <v>0.57177304922304895</v>
      </c>
      <c r="V629" s="14"/>
      <c r="W629" s="14">
        <v>0.56804433292858003</v>
      </c>
      <c r="X629" s="14">
        <v>0.56543136558059803</v>
      </c>
      <c r="Y629" s="14"/>
      <c r="Z629" s="14">
        <v>0.62551332641749402</v>
      </c>
      <c r="AA629" s="14">
        <v>0.52766170704329496</v>
      </c>
    </row>
    <row r="630" spans="2:27" x14ac:dyDescent="0.3">
      <c r="B630" t="s">
        <v>54</v>
      </c>
      <c r="C630" s="14">
        <v>6.2418009986937001E-2</v>
      </c>
      <c r="D630" s="14">
        <v>7.8493965341793898E-2</v>
      </c>
      <c r="E630" s="14">
        <v>4.6167163719068503E-2</v>
      </c>
      <c r="F630" s="14"/>
      <c r="G630" s="14">
        <v>0.113402362624522</v>
      </c>
      <c r="H630" s="14">
        <v>3.4391975056312099E-2</v>
      </c>
      <c r="I630" s="14">
        <v>7.0007939871178204E-2</v>
      </c>
      <c r="J630" s="14">
        <v>6.0936179094619201E-2</v>
      </c>
      <c r="K630" s="14">
        <v>6.1385754669629103E-2</v>
      </c>
      <c r="L630" s="14">
        <v>4.7014816009779602E-2</v>
      </c>
      <c r="M630" s="14"/>
      <c r="N630" s="14">
        <v>2.1686831789535E-2</v>
      </c>
      <c r="O630" s="14">
        <v>4.6725272131878201E-2</v>
      </c>
      <c r="P630" s="14">
        <v>0.11677329660036399</v>
      </c>
      <c r="Q630" s="14">
        <v>7.4156939026162494E-2</v>
      </c>
      <c r="R630" s="14">
        <v>5.6145196280572698E-2</v>
      </c>
      <c r="S630" s="14"/>
      <c r="T630" s="14">
        <v>6.9856858924718102E-2</v>
      </c>
      <c r="U630" s="14">
        <v>5.7738252571208702E-2</v>
      </c>
      <c r="V630" s="14"/>
      <c r="W630" s="14">
        <v>4.6921473433981301E-2</v>
      </c>
      <c r="X630" s="14">
        <v>6.5980222021123594E-2</v>
      </c>
      <c r="Y630" s="14"/>
      <c r="Z630" s="14">
        <v>6.3329198939494305E-2</v>
      </c>
      <c r="AA630" s="14">
        <v>6.1833042544272403E-2</v>
      </c>
    </row>
    <row r="631" spans="2:27" x14ac:dyDescent="0.3">
      <c r="B631" t="s">
        <v>55</v>
      </c>
      <c r="C631" s="14">
        <v>0.50350173727776504</v>
      </c>
      <c r="D631" s="14">
        <v>0.56159173248419703</v>
      </c>
      <c r="E631" s="14">
        <v>0.44831165688318297</v>
      </c>
      <c r="F631" s="14"/>
      <c r="G631" s="14">
        <v>0.393672414526405</v>
      </c>
      <c r="H631" s="14">
        <v>0.52088829357410804</v>
      </c>
      <c r="I631" s="14">
        <v>0.51474439483281997</v>
      </c>
      <c r="J631" s="14">
        <v>0.50881452338205402</v>
      </c>
      <c r="K631" s="14">
        <v>0.48547023483949298</v>
      </c>
      <c r="L631" s="14">
        <v>0.56105496422495704</v>
      </c>
      <c r="M631" s="14"/>
      <c r="N631" s="14">
        <v>0.687111084511838</v>
      </c>
      <c r="O631" s="14">
        <v>0.581865861495658</v>
      </c>
      <c r="P631" s="14">
        <v>0.402129812053033</v>
      </c>
      <c r="Q631" s="14">
        <v>0.57702621185633896</v>
      </c>
      <c r="R631" s="14">
        <v>0.46424151444640699</v>
      </c>
      <c r="S631" s="14"/>
      <c r="T631" s="14">
        <v>0.48675859643181402</v>
      </c>
      <c r="U631" s="14">
        <v>0.51403479665184104</v>
      </c>
      <c r="V631" s="14"/>
      <c r="W631" s="14">
        <v>0.52112285949459902</v>
      </c>
      <c r="X631" s="14">
        <v>0.49945114355947401</v>
      </c>
      <c r="Y631" s="14"/>
      <c r="Z631" s="14">
        <v>0.56218412747799995</v>
      </c>
      <c r="AA631" s="14">
        <v>0.46582866449902299</v>
      </c>
    </row>
    <row r="632" spans="2:27" x14ac:dyDescent="0.3">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row>
    <row r="633" spans="2:27" x14ac:dyDescent="0.3">
      <c r="B633" s="6" t="s">
        <v>230</v>
      </c>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row>
    <row r="634" spans="2:27" x14ac:dyDescent="0.3">
      <c r="B634" s="24" t="s">
        <v>59</v>
      </c>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row>
    <row r="635" spans="2:27" x14ac:dyDescent="0.3">
      <c r="B635" t="s">
        <v>219</v>
      </c>
      <c r="C635" s="14">
        <v>0.41188347048436902</v>
      </c>
      <c r="D635" s="14">
        <v>0.40390847462354601</v>
      </c>
      <c r="E635" s="14">
        <v>0.42125324206623999</v>
      </c>
      <c r="F635" s="14"/>
      <c r="G635" s="14">
        <v>0.36123753398598302</v>
      </c>
      <c r="H635" s="14">
        <v>0.35966662671857702</v>
      </c>
      <c r="I635" s="14">
        <v>0.36353496034022897</v>
      </c>
      <c r="J635" s="14">
        <v>0.42934489274570498</v>
      </c>
      <c r="K635" s="14">
        <v>0.44088209000179002</v>
      </c>
      <c r="L635" s="14">
        <v>0.49362697700684</v>
      </c>
      <c r="M635" s="14"/>
      <c r="N635" s="14">
        <v>0.44233200648126297</v>
      </c>
      <c r="O635" s="14">
        <v>0.39142312135033003</v>
      </c>
      <c r="P635" s="14">
        <v>0.34990586348149599</v>
      </c>
      <c r="Q635" s="14">
        <v>0.473944844933614</v>
      </c>
      <c r="R635" s="14">
        <v>0.59432306595168605</v>
      </c>
      <c r="S635" s="14"/>
      <c r="T635" s="14">
        <v>0.36382781413645199</v>
      </c>
      <c r="U635" s="14">
        <v>0.44211513885710202</v>
      </c>
      <c r="V635" s="14"/>
      <c r="W635" s="14">
        <v>0.47113498069382997</v>
      </c>
      <c r="X635" s="14">
        <v>0.398263237215432</v>
      </c>
      <c r="Y635" s="14"/>
      <c r="Z635" s="14">
        <v>0.43991951541273799</v>
      </c>
      <c r="AA635" s="14">
        <v>0.393884817781052</v>
      </c>
    </row>
    <row r="636" spans="2:27" x14ac:dyDescent="0.3">
      <c r="B636" t="s">
        <v>220</v>
      </c>
      <c r="C636" s="14">
        <v>0.36540110545491</v>
      </c>
      <c r="D636" s="14">
        <v>0.36054802980261502</v>
      </c>
      <c r="E636" s="14">
        <v>0.36892795009139201</v>
      </c>
      <c r="F636" s="14"/>
      <c r="G636" s="14">
        <v>0.30485881037705398</v>
      </c>
      <c r="H636" s="14">
        <v>0.34967123283922602</v>
      </c>
      <c r="I636" s="14">
        <v>0.35012061870267602</v>
      </c>
      <c r="J636" s="14">
        <v>0.349414541143376</v>
      </c>
      <c r="K636" s="14">
        <v>0.39747343479566899</v>
      </c>
      <c r="L636" s="14">
        <v>0.42227031799632597</v>
      </c>
      <c r="M636" s="14"/>
      <c r="N636" s="14">
        <v>0.37479617828955603</v>
      </c>
      <c r="O636" s="14">
        <v>0.36575546991562502</v>
      </c>
      <c r="P636" s="14">
        <v>0.39453849280936598</v>
      </c>
      <c r="Q636" s="14">
        <v>0.39664683701400399</v>
      </c>
      <c r="R636" s="14">
        <v>0.35836272689395399</v>
      </c>
      <c r="S636" s="14"/>
      <c r="T636" s="14">
        <v>0.34612280820303298</v>
      </c>
      <c r="U636" s="14">
        <v>0.37752902407265099</v>
      </c>
      <c r="V636" s="14"/>
      <c r="W636" s="14">
        <v>0.434792788689774</v>
      </c>
      <c r="X636" s="14">
        <v>0.34944993544689001</v>
      </c>
      <c r="Y636" s="14"/>
      <c r="Z636" s="14">
        <v>0.35542433440793397</v>
      </c>
      <c r="AA636" s="14">
        <v>0.371806018759686</v>
      </c>
    </row>
    <row r="637" spans="2:27" x14ac:dyDescent="0.3">
      <c r="B637" t="s">
        <v>221</v>
      </c>
      <c r="C637" s="14">
        <v>0.319351043249195</v>
      </c>
      <c r="D637" s="14">
        <v>0.30548526873935</v>
      </c>
      <c r="E637" s="14">
        <v>0.33207882281165202</v>
      </c>
      <c r="F637" s="14"/>
      <c r="G637" s="14">
        <v>0.36624612554879599</v>
      </c>
      <c r="H637" s="14">
        <v>0.30068979111718402</v>
      </c>
      <c r="I637" s="14">
        <v>0.28393087073047302</v>
      </c>
      <c r="J637" s="14">
        <v>0.29642329373466503</v>
      </c>
      <c r="K637" s="14">
        <v>0.32710093774500498</v>
      </c>
      <c r="L637" s="14">
        <v>0.34547247043336099</v>
      </c>
      <c r="M637" s="14"/>
      <c r="N637" s="14">
        <v>0.36734461075361902</v>
      </c>
      <c r="O637" s="14">
        <v>0.31231952902592602</v>
      </c>
      <c r="P637" s="14">
        <v>0.29162333182160299</v>
      </c>
      <c r="Q637" s="14">
        <v>0.35660493863647802</v>
      </c>
      <c r="R637" s="14">
        <v>0.29949088572645599</v>
      </c>
      <c r="S637" s="14"/>
      <c r="T637" s="14">
        <v>0.30442235300929499</v>
      </c>
      <c r="U637" s="14">
        <v>0.328742637223158</v>
      </c>
      <c r="V637" s="14"/>
      <c r="W637" s="14">
        <v>0.35248199276421099</v>
      </c>
      <c r="X637" s="14">
        <v>0.311735182333234</v>
      </c>
      <c r="Y637" s="14"/>
      <c r="Z637" s="14">
        <v>0.35413070819039899</v>
      </c>
      <c r="AA637" s="14">
        <v>0.29702310391203701</v>
      </c>
    </row>
    <row r="638" spans="2:27" x14ac:dyDescent="0.3">
      <c r="B638" t="s">
        <v>222</v>
      </c>
      <c r="C638" s="14">
        <v>0.31076741122555002</v>
      </c>
      <c r="D638" s="14">
        <v>0.27583489611897</v>
      </c>
      <c r="E638" s="14">
        <v>0.34425061445371502</v>
      </c>
      <c r="F638" s="14"/>
      <c r="G638" s="14">
        <v>0.284562783217852</v>
      </c>
      <c r="H638" s="14">
        <v>0.23706314706739101</v>
      </c>
      <c r="I638" s="14">
        <v>0.310007285847823</v>
      </c>
      <c r="J638" s="14">
        <v>0.34055540745269502</v>
      </c>
      <c r="K638" s="14">
        <v>0.30492590906025901</v>
      </c>
      <c r="L638" s="14">
        <v>0.36845097455529802</v>
      </c>
      <c r="M638" s="14"/>
      <c r="N638" s="14">
        <v>0.269039806224665</v>
      </c>
      <c r="O638" s="14">
        <v>0.28963031027430403</v>
      </c>
      <c r="P638" s="14">
        <v>0.32883656888032098</v>
      </c>
      <c r="Q638" s="14">
        <v>0.37664462841139801</v>
      </c>
      <c r="R638" s="14">
        <v>0.52466344950267796</v>
      </c>
      <c r="S638" s="14"/>
      <c r="T638" s="14">
        <v>0.266020620263763</v>
      </c>
      <c r="U638" s="14">
        <v>0.33891748237028402</v>
      </c>
      <c r="V638" s="14"/>
      <c r="W638" s="14">
        <v>0.32038787025495602</v>
      </c>
      <c r="X638" s="14">
        <v>0.30855594192001601</v>
      </c>
      <c r="Y638" s="14"/>
      <c r="Z638" s="14">
        <v>0.289532009948203</v>
      </c>
      <c r="AA638" s="14">
        <v>0.32440016911215902</v>
      </c>
    </row>
    <row r="639" spans="2:27" x14ac:dyDescent="0.3">
      <c r="B639" t="s">
        <v>223</v>
      </c>
      <c r="C639" s="14">
        <v>0.29130099234913198</v>
      </c>
      <c r="D639" s="14">
        <v>0.266268678972509</v>
      </c>
      <c r="E639" s="14">
        <v>0.31562036081574701</v>
      </c>
      <c r="F639" s="14"/>
      <c r="G639" s="14">
        <v>0.24268433589157501</v>
      </c>
      <c r="H639" s="14">
        <v>0.23778235384748</v>
      </c>
      <c r="I639" s="14">
        <v>0.19703426637983301</v>
      </c>
      <c r="J639" s="14">
        <v>0.28747442463230399</v>
      </c>
      <c r="K639" s="14">
        <v>0.29481384902865898</v>
      </c>
      <c r="L639" s="14">
        <v>0.44438477131223503</v>
      </c>
      <c r="M639" s="14"/>
      <c r="N639" s="14">
        <v>0.32347673068394001</v>
      </c>
      <c r="O639" s="14">
        <v>0.27733723578449998</v>
      </c>
      <c r="P639" s="14">
        <v>0.27809642312154098</v>
      </c>
      <c r="Q639" s="14">
        <v>0.34618853577589798</v>
      </c>
      <c r="R639" s="14">
        <v>0.32064595602887203</v>
      </c>
      <c r="S639" s="14"/>
      <c r="T639" s="14">
        <v>0.240727547672381</v>
      </c>
      <c r="U639" s="14">
        <v>0.32311659376065199</v>
      </c>
      <c r="V639" s="14"/>
      <c r="W639" s="14">
        <v>0.38960137389815602</v>
      </c>
      <c r="X639" s="14">
        <v>0.268704536623528</v>
      </c>
      <c r="Y639" s="14"/>
      <c r="Z639" s="14">
        <v>0.31602263008503201</v>
      </c>
      <c r="AA639" s="14">
        <v>0.27543013135563099</v>
      </c>
    </row>
    <row r="640" spans="2:27" x14ac:dyDescent="0.3">
      <c r="B640" t="s">
        <v>224</v>
      </c>
      <c r="C640" s="14">
        <v>0.235232559238469</v>
      </c>
      <c r="D640" s="14">
        <v>0.220779797206827</v>
      </c>
      <c r="E640" s="14">
        <v>0.24923760078882601</v>
      </c>
      <c r="F640" s="14"/>
      <c r="G640" s="14">
        <v>0.28129845220495803</v>
      </c>
      <c r="H640" s="14">
        <v>0.24198216876171999</v>
      </c>
      <c r="I640" s="14">
        <v>0.22671213717470401</v>
      </c>
      <c r="J640" s="14">
        <v>0.22458919300206101</v>
      </c>
      <c r="K640" s="14">
        <v>0.23910037660281799</v>
      </c>
      <c r="L640" s="14">
        <v>0.212074399163694</v>
      </c>
      <c r="M640" s="14"/>
      <c r="N640" s="14">
        <v>0.30110694692477602</v>
      </c>
      <c r="O640" s="14">
        <v>0.212453625048482</v>
      </c>
      <c r="P640" s="14">
        <v>0.12602862003443099</v>
      </c>
      <c r="Q640" s="14">
        <v>0.310931993270191</v>
      </c>
      <c r="R640" s="14">
        <v>0.43270600848406798</v>
      </c>
      <c r="S640" s="14"/>
      <c r="T640" s="14">
        <v>0.23278202853356</v>
      </c>
      <c r="U640" s="14">
        <v>0.236774180709034</v>
      </c>
      <c r="V640" s="14"/>
      <c r="W640" s="14">
        <v>0.206739603421879</v>
      </c>
      <c r="X640" s="14">
        <v>0.24178227760634799</v>
      </c>
      <c r="Y640" s="14"/>
      <c r="Z640" s="14">
        <v>0.27862420444460101</v>
      </c>
      <c r="AA640" s="14">
        <v>0.20737587851598799</v>
      </c>
    </row>
    <row r="641" spans="2:27" x14ac:dyDescent="0.3">
      <c r="B641" t="s">
        <v>225</v>
      </c>
      <c r="C641" s="14">
        <v>0.18008806175330699</v>
      </c>
      <c r="D641" s="14">
        <v>0.18775902575277201</v>
      </c>
      <c r="E641" s="14">
        <v>0.173294687570449</v>
      </c>
      <c r="F641" s="14"/>
      <c r="G641" s="14">
        <v>0.23426941567294199</v>
      </c>
      <c r="H641" s="14">
        <v>0.16894448308419199</v>
      </c>
      <c r="I641" s="14">
        <v>0.16584916806316</v>
      </c>
      <c r="J641" s="14">
        <v>0.18459773772556501</v>
      </c>
      <c r="K641" s="14">
        <v>0.13382953066997499</v>
      </c>
      <c r="L641" s="14">
        <v>0.19205942472431101</v>
      </c>
      <c r="M641" s="14"/>
      <c r="N641" s="14">
        <v>0.23388474456030101</v>
      </c>
      <c r="O641" s="14">
        <v>0.113784317036602</v>
      </c>
      <c r="P641" s="14">
        <v>0.100712537170823</v>
      </c>
      <c r="Q641" s="14">
        <v>0.25306422211524299</v>
      </c>
      <c r="R641" s="14">
        <v>0.41255266238833899</v>
      </c>
      <c r="S641" s="14"/>
      <c r="T641" s="14">
        <v>0.145090947252381</v>
      </c>
      <c r="U641" s="14">
        <v>0.20210464086180199</v>
      </c>
      <c r="V641" s="14"/>
      <c r="W641" s="14">
        <v>0.16183306712015499</v>
      </c>
      <c r="X641" s="14">
        <v>0.18428436467196299</v>
      </c>
      <c r="Y641" s="14"/>
      <c r="Z641" s="14">
        <v>0.217123987300887</v>
      </c>
      <c r="AA641" s="14">
        <v>0.15631164239102099</v>
      </c>
    </row>
    <row r="642" spans="2:27" x14ac:dyDescent="0.3">
      <c r="B642" t="s">
        <v>226</v>
      </c>
      <c r="C642" s="14">
        <v>0.17172297959289701</v>
      </c>
      <c r="D642" s="14">
        <v>0.18551613691614899</v>
      </c>
      <c r="E642" s="14">
        <v>0.15892211032124201</v>
      </c>
      <c r="F642" s="14"/>
      <c r="G642" s="14">
        <v>0.12798200531960999</v>
      </c>
      <c r="H642" s="14">
        <v>0.17057058346256301</v>
      </c>
      <c r="I642" s="14">
        <v>0.12178337237541099</v>
      </c>
      <c r="J642" s="14">
        <v>0.14295525449489399</v>
      </c>
      <c r="K642" s="14">
        <v>0.11289710784958</v>
      </c>
      <c r="L642" s="14">
        <v>0.30505860909858801</v>
      </c>
      <c r="M642" s="14"/>
      <c r="N642" s="14">
        <v>0.16767041690977599</v>
      </c>
      <c r="O642" s="14">
        <v>0.17378801071410699</v>
      </c>
      <c r="P642" s="14">
        <v>0.200644130589337</v>
      </c>
      <c r="Q642" s="14">
        <v>0.14346568598249099</v>
      </c>
      <c r="R642" s="14">
        <v>0.17603267330686001</v>
      </c>
      <c r="S642" s="14"/>
      <c r="T642" s="14">
        <v>0.138095957437747</v>
      </c>
      <c r="U642" s="14">
        <v>0.19287763774171099</v>
      </c>
      <c r="V642" s="14"/>
      <c r="W642" s="14">
        <v>0.25178809882987702</v>
      </c>
      <c r="X642" s="14">
        <v>0.15331829088778501</v>
      </c>
      <c r="Y642" s="14"/>
      <c r="Z642" s="14">
        <v>0.15633432416746401</v>
      </c>
      <c r="AA642" s="14">
        <v>0.181602228441337</v>
      </c>
    </row>
    <row r="643" spans="2:27" x14ac:dyDescent="0.3">
      <c r="B643" t="s">
        <v>227</v>
      </c>
      <c r="C643" s="14">
        <v>0.16335874066321601</v>
      </c>
      <c r="D643" s="14">
        <v>0.17450941709162601</v>
      </c>
      <c r="E643" s="14">
        <v>0.15229561528529301</v>
      </c>
      <c r="F643" s="14"/>
      <c r="G643" s="14">
        <v>0.13002805857729999</v>
      </c>
      <c r="H643" s="14">
        <v>0.18841401257880999</v>
      </c>
      <c r="I643" s="14">
        <v>0.16118888729929601</v>
      </c>
      <c r="J643" s="14">
        <v>0.17431801097180999</v>
      </c>
      <c r="K643" s="14">
        <v>0.112741783998186</v>
      </c>
      <c r="L643" s="14">
        <v>0.19200494742198601</v>
      </c>
      <c r="M643" s="14"/>
      <c r="N643" s="14">
        <v>0.232265762856177</v>
      </c>
      <c r="O643" s="14">
        <v>0.108909944492889</v>
      </c>
      <c r="P643" s="14">
        <v>0.10622092056466199</v>
      </c>
      <c r="Q643" s="14">
        <v>0.201391752117697</v>
      </c>
      <c r="R643" s="14">
        <v>0.220630171554004</v>
      </c>
      <c r="S643" s="14"/>
      <c r="T643" s="14">
        <v>0.17665397454797199</v>
      </c>
      <c r="U643" s="14">
        <v>0.15499474915237499</v>
      </c>
      <c r="V643" s="14"/>
      <c r="W643" s="14">
        <v>0.16448664920050399</v>
      </c>
      <c r="X643" s="14">
        <v>0.16309946664083999</v>
      </c>
      <c r="Y643" s="14"/>
      <c r="Z643" s="14">
        <v>0.21635622062472701</v>
      </c>
      <c r="AA643" s="14">
        <v>0.129335281276723</v>
      </c>
    </row>
    <row r="644" spans="2:27" x14ac:dyDescent="0.3">
      <c r="B644" t="s">
        <v>228</v>
      </c>
      <c r="C644" s="14">
        <v>0.12619596204783201</v>
      </c>
      <c r="D644" s="14">
        <v>0.12089698239032499</v>
      </c>
      <c r="E644" s="14">
        <v>0.13061971626601401</v>
      </c>
      <c r="F644" s="14"/>
      <c r="G644" s="14">
        <v>0.18834263693387801</v>
      </c>
      <c r="H644" s="14">
        <v>0.16113668191094399</v>
      </c>
      <c r="I644" s="14">
        <v>0.108869919834867</v>
      </c>
      <c r="J644" s="14">
        <v>0.111723009591327</v>
      </c>
      <c r="K644" s="14">
        <v>9.0815410094771898E-2</v>
      </c>
      <c r="L644" s="14">
        <v>0.106033019426741</v>
      </c>
      <c r="M644" s="14"/>
      <c r="N644" s="14">
        <v>0.18638249145261701</v>
      </c>
      <c r="O644" s="14">
        <v>0.112209773811977</v>
      </c>
      <c r="P644" s="14">
        <v>7.7838906511255399E-2</v>
      </c>
      <c r="Q644" s="14">
        <v>0.10538811954289801</v>
      </c>
      <c r="R644" s="14">
        <v>0.239440231738102</v>
      </c>
      <c r="S644" s="14"/>
      <c r="T644" s="14">
        <v>0.126540179664034</v>
      </c>
      <c r="U644" s="14">
        <v>0.12597941578435501</v>
      </c>
      <c r="V644" s="14"/>
      <c r="W644" s="14">
        <v>9.2257054008744399E-2</v>
      </c>
      <c r="X644" s="14">
        <v>0.133997549598111</v>
      </c>
      <c r="Y644" s="14"/>
      <c r="Z644" s="14">
        <v>0.16593544562870399</v>
      </c>
      <c r="AA644" s="14">
        <v>0.100683905500314</v>
      </c>
    </row>
    <row r="645" spans="2:27" x14ac:dyDescent="0.3">
      <c r="B645" t="s">
        <v>229</v>
      </c>
      <c r="C645" s="14">
        <v>0.1198224631623</v>
      </c>
      <c r="D645" s="14">
        <v>0.11651777280135101</v>
      </c>
      <c r="E645" s="14">
        <v>0.122700168162467</v>
      </c>
      <c r="F645" s="14"/>
      <c r="G645" s="14">
        <v>0.150613265745733</v>
      </c>
      <c r="H645" s="14">
        <v>0.139998997776909</v>
      </c>
      <c r="I645" s="14">
        <v>0.11501266780274599</v>
      </c>
      <c r="J645" s="14">
        <v>0.17129337573729</v>
      </c>
      <c r="K645" s="14">
        <v>7.0802241893446499E-2</v>
      </c>
      <c r="L645" s="14">
        <v>7.8058007277809399E-2</v>
      </c>
      <c r="M645" s="14"/>
      <c r="N645" s="14">
        <v>0.13980822503683099</v>
      </c>
      <c r="O645" s="14">
        <v>7.8931565716758204E-2</v>
      </c>
      <c r="P645" s="14">
        <v>6.2270890080610902E-2</v>
      </c>
      <c r="Q645" s="14">
        <v>0.114791465096259</v>
      </c>
      <c r="R645" s="14">
        <v>0.244949652323454</v>
      </c>
      <c r="S645" s="14"/>
      <c r="T645" s="14">
        <v>0.11279744999974201</v>
      </c>
      <c r="U645" s="14">
        <v>0.124241877740824</v>
      </c>
      <c r="V645" s="14"/>
      <c r="W645" s="14">
        <v>6.3310795092975505E-2</v>
      </c>
      <c r="X645" s="14">
        <v>0.13281288482075099</v>
      </c>
      <c r="Y645" s="14"/>
      <c r="Z645" s="14">
        <v>0.13230087404488999</v>
      </c>
      <c r="AA645" s="14">
        <v>0.111811540639567</v>
      </c>
    </row>
    <row r="646" spans="2:27" x14ac:dyDescent="0.3">
      <c r="B646" t="s">
        <v>141</v>
      </c>
      <c r="C646" s="14">
        <v>6.8721062953435899E-2</v>
      </c>
      <c r="D646" s="14">
        <v>8.4560465135781304E-2</v>
      </c>
      <c r="E646" s="14">
        <v>5.3526395047105997E-2</v>
      </c>
      <c r="F646" s="14"/>
      <c r="G646" s="14">
        <v>5.6352657023332697E-2</v>
      </c>
      <c r="H646" s="14">
        <v>4.3344950032735897E-2</v>
      </c>
      <c r="I646" s="14">
        <v>8.2064162851693503E-2</v>
      </c>
      <c r="J646" s="14">
        <v>7.1856596871695599E-2</v>
      </c>
      <c r="K646" s="14">
        <v>0.103478959194586</v>
      </c>
      <c r="L646" s="14">
        <v>6.0861173962533301E-2</v>
      </c>
      <c r="M646" s="14"/>
      <c r="N646" s="14">
        <v>4.4485069238942999E-2</v>
      </c>
      <c r="O646" s="14">
        <v>9.1092930010339204E-2</v>
      </c>
      <c r="P646" s="14">
        <v>0.103399726245998</v>
      </c>
      <c r="Q646" s="14">
        <v>5.0425920744857002E-2</v>
      </c>
      <c r="R646" s="14">
        <v>2.1085138538950401E-2</v>
      </c>
      <c r="S646" s="14"/>
      <c r="T646" s="14">
        <v>7.5267165874938299E-2</v>
      </c>
      <c r="U646" s="14">
        <v>6.4602929362171005E-2</v>
      </c>
      <c r="V646" s="14"/>
      <c r="W646" s="14">
        <v>6.1227764889514501E-2</v>
      </c>
      <c r="X646" s="14">
        <v>7.04435585864331E-2</v>
      </c>
      <c r="Y646" s="14"/>
      <c r="Z646" s="14">
        <v>5.9919478979879398E-2</v>
      </c>
      <c r="AA646" s="14">
        <v>7.4371526618474099E-2</v>
      </c>
    </row>
    <row r="647" spans="2:27" x14ac:dyDescent="0.3">
      <c r="B647" t="s">
        <v>102</v>
      </c>
      <c r="C647" s="14">
        <v>0.13848312767420701</v>
      </c>
      <c r="D647" s="14">
        <v>0.11427681676805</v>
      </c>
      <c r="E647" s="14">
        <v>0.16264186283510501</v>
      </c>
      <c r="F647" s="14"/>
      <c r="G647" s="14">
        <v>8.4302797430217902E-2</v>
      </c>
      <c r="H647" s="14">
        <v>0.12437095985310199</v>
      </c>
      <c r="I647" s="14">
        <v>0.154700499251194</v>
      </c>
      <c r="J647" s="14">
        <v>0.16013081326474099</v>
      </c>
      <c r="K647" s="14">
        <v>0.17888850137808199</v>
      </c>
      <c r="L647" s="14">
        <v>0.128151693315398</v>
      </c>
      <c r="M647" s="14"/>
      <c r="N647" s="14">
        <v>9.6259174185260699E-2</v>
      </c>
      <c r="O647" s="14">
        <v>0.12120550659483401</v>
      </c>
      <c r="P647" s="14">
        <v>0.12833814176514699</v>
      </c>
      <c r="Q647" s="14">
        <v>6.2910198558970606E-2</v>
      </c>
      <c r="R647" s="14">
        <v>8.6202971833220898E-2</v>
      </c>
      <c r="S647" s="14"/>
      <c r="T647" s="14">
        <v>0.14851648832487899</v>
      </c>
      <c r="U647" s="14">
        <v>0.13217117077033899</v>
      </c>
      <c r="V647" s="14"/>
      <c r="W647" s="14">
        <v>0.154859204794564</v>
      </c>
      <c r="X647" s="14">
        <v>0.134718734334343</v>
      </c>
      <c r="Y647" s="14"/>
      <c r="Z647" s="14">
        <v>9.7760693361922502E-2</v>
      </c>
      <c r="AA647" s="14">
        <v>0.16462622147695699</v>
      </c>
    </row>
    <row r="648" spans="2:27" x14ac:dyDescent="0.3">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row>
    <row r="649" spans="2:27" x14ac:dyDescent="0.3">
      <c r="B649" s="6" t="s">
        <v>238</v>
      </c>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row>
    <row r="650" spans="2:27" x14ac:dyDescent="0.3">
      <c r="B650" s="24" t="s">
        <v>59</v>
      </c>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row>
    <row r="651" spans="2:27" x14ac:dyDescent="0.3">
      <c r="B651" t="s">
        <v>231</v>
      </c>
      <c r="C651" s="14">
        <v>0.317369795193297</v>
      </c>
      <c r="D651" s="14">
        <v>0.36489079562600202</v>
      </c>
      <c r="E651" s="14">
        <v>0.271410288479356</v>
      </c>
      <c r="F651" s="14"/>
      <c r="G651" s="14">
        <v>0.18133179683077899</v>
      </c>
      <c r="H651" s="14">
        <v>0.21512730851328299</v>
      </c>
      <c r="I651" s="14">
        <v>0.28914514913768602</v>
      </c>
      <c r="J651" s="14">
        <v>0.32247998629379898</v>
      </c>
      <c r="K651" s="14">
        <v>0.37026465646490198</v>
      </c>
      <c r="L651" s="14">
        <v>0.47414256634922403</v>
      </c>
      <c r="M651" s="14"/>
      <c r="N651" s="14">
        <v>0.25351812434434401</v>
      </c>
      <c r="O651" s="14">
        <v>0.43072798015554098</v>
      </c>
      <c r="P651" s="14">
        <v>0.48061001566442002</v>
      </c>
      <c r="Q651" s="14">
        <v>0.30841274732393398</v>
      </c>
      <c r="R651" s="14">
        <v>0.13913995274187399</v>
      </c>
      <c r="S651" s="14"/>
      <c r="T651" s="14">
        <v>0.30665200552827698</v>
      </c>
      <c r="U651" s="14">
        <v>0.32411232432442999</v>
      </c>
      <c r="V651" s="14"/>
      <c r="W651" s="14">
        <v>0.44736283516597303</v>
      </c>
      <c r="X651" s="14">
        <v>0.28748810067602498</v>
      </c>
      <c r="Y651" s="14"/>
      <c r="Z651" s="14">
        <v>0.29634110518441198</v>
      </c>
      <c r="AA651" s="14">
        <v>0.33086984804463998</v>
      </c>
    </row>
    <row r="652" spans="2:27" x14ac:dyDescent="0.3">
      <c r="B652" t="s">
        <v>232</v>
      </c>
      <c r="C652" s="14">
        <v>0.35053094050914302</v>
      </c>
      <c r="D652" s="14">
        <v>0.347976559017182</v>
      </c>
      <c r="E652" s="14">
        <v>0.35313986361181199</v>
      </c>
      <c r="F652" s="14"/>
      <c r="G652" s="14">
        <v>0.332542958870158</v>
      </c>
      <c r="H652" s="14">
        <v>0.39869280002379998</v>
      </c>
      <c r="I652" s="14">
        <v>0.40349654842113097</v>
      </c>
      <c r="J652" s="14">
        <v>0.31085301220185402</v>
      </c>
      <c r="K652" s="14">
        <v>0.37055322320267298</v>
      </c>
      <c r="L652" s="14">
        <v>0.299072958216137</v>
      </c>
      <c r="M652" s="14"/>
      <c r="N652" s="14">
        <v>0.414435099240753</v>
      </c>
      <c r="O652" s="14">
        <v>0.35629335711315802</v>
      </c>
      <c r="P652" s="14">
        <v>0.312561478106472</v>
      </c>
      <c r="Q652" s="14">
        <v>0.41876191148136999</v>
      </c>
      <c r="R652" s="14">
        <v>0.28748932042786501</v>
      </c>
      <c r="S652" s="14"/>
      <c r="T652" s="14">
        <v>0.35396711265054798</v>
      </c>
      <c r="U652" s="14">
        <v>0.34836925498562199</v>
      </c>
      <c r="V652" s="14"/>
      <c r="W652" s="14">
        <v>0.31069977888608802</v>
      </c>
      <c r="X652" s="14">
        <v>0.35968698920327602</v>
      </c>
      <c r="Y652" s="14"/>
      <c r="Z652" s="14">
        <v>0.37718989198250102</v>
      </c>
      <c r="AA652" s="14">
        <v>0.33341635782711698</v>
      </c>
    </row>
    <row r="653" spans="2:27" x14ac:dyDescent="0.3">
      <c r="B653" t="s">
        <v>233</v>
      </c>
      <c r="C653" s="14">
        <v>0.18579274641558499</v>
      </c>
      <c r="D653" s="14">
        <v>0.15159798697570401</v>
      </c>
      <c r="E653" s="14">
        <v>0.21988242888997001</v>
      </c>
      <c r="F653" s="14"/>
      <c r="G653" s="14">
        <v>0.30511477609816801</v>
      </c>
      <c r="H653" s="14">
        <v>0.25242475951976601</v>
      </c>
      <c r="I653" s="14">
        <v>0.14674577195094499</v>
      </c>
      <c r="J653" s="14">
        <v>0.19570612049892899</v>
      </c>
      <c r="K653" s="14">
        <v>0.11169306224243</v>
      </c>
      <c r="L653" s="14">
        <v>0.125739064231257</v>
      </c>
      <c r="M653" s="14"/>
      <c r="N653" s="14">
        <v>0.20203541581975201</v>
      </c>
      <c r="O653" s="14">
        <v>0.14308085939255299</v>
      </c>
      <c r="P653" s="14">
        <v>0.114980140276848</v>
      </c>
      <c r="Q653" s="14">
        <v>0.11676045482132</v>
      </c>
      <c r="R653" s="14">
        <v>0.299518014563326</v>
      </c>
      <c r="S653" s="14"/>
      <c r="T653" s="14">
        <v>0.19824881377159301</v>
      </c>
      <c r="U653" s="14">
        <v>0.17795667203530899</v>
      </c>
      <c r="V653" s="14"/>
      <c r="W653" s="14">
        <v>0.118615694798682</v>
      </c>
      <c r="X653" s="14">
        <v>0.201234835741361</v>
      </c>
      <c r="Y653" s="14"/>
      <c r="Z653" s="14">
        <v>0.159947533466334</v>
      </c>
      <c r="AA653" s="14">
        <v>0.20238492313328299</v>
      </c>
    </row>
    <row r="654" spans="2:27" x14ac:dyDescent="0.3">
      <c r="B654" t="s">
        <v>234</v>
      </c>
      <c r="C654" s="14">
        <v>6.1912070705005699E-2</v>
      </c>
      <c r="D654" s="14">
        <v>6.4982861056131797E-2</v>
      </c>
      <c r="E654" s="14">
        <v>5.9153390081178897E-2</v>
      </c>
      <c r="F654" s="14"/>
      <c r="G654" s="14">
        <v>7.6200891968246601E-2</v>
      </c>
      <c r="H654" s="14">
        <v>4.4539873153095898E-2</v>
      </c>
      <c r="I654" s="14">
        <v>6.8417498954047806E-2</v>
      </c>
      <c r="J654" s="14">
        <v>8.0804643414142896E-2</v>
      </c>
      <c r="K654" s="14">
        <v>6.3783460628749206E-2</v>
      </c>
      <c r="L654" s="14">
        <v>4.4678418231268599E-2</v>
      </c>
      <c r="M654" s="14"/>
      <c r="N654" s="14">
        <v>6.5639858487383504E-2</v>
      </c>
      <c r="O654" s="14">
        <v>3.5894501740119301E-2</v>
      </c>
      <c r="P654" s="14">
        <v>2.54134015841606E-2</v>
      </c>
      <c r="Q654" s="14">
        <v>8.6067129782217394E-2</v>
      </c>
      <c r="R654" s="14">
        <v>0.10530255633181</v>
      </c>
      <c r="S654" s="14"/>
      <c r="T654" s="14">
        <v>5.41226015789966E-2</v>
      </c>
      <c r="U654" s="14">
        <v>6.6812402222949097E-2</v>
      </c>
      <c r="V654" s="14"/>
      <c r="W654" s="14">
        <v>5.56478815408816E-2</v>
      </c>
      <c r="X654" s="14">
        <v>6.3352029236940305E-2</v>
      </c>
      <c r="Y654" s="14"/>
      <c r="Z654" s="14">
        <v>7.7516893140369594E-2</v>
      </c>
      <c r="AA654" s="14">
        <v>5.1894046399913997E-2</v>
      </c>
    </row>
    <row r="655" spans="2:27" x14ac:dyDescent="0.3">
      <c r="B655" t="s">
        <v>235</v>
      </c>
      <c r="C655" s="14">
        <v>4.5640477338785498E-2</v>
      </c>
      <c r="D655" s="14">
        <v>4.31185870173251E-2</v>
      </c>
      <c r="E655" s="14">
        <v>4.6461719231801403E-2</v>
      </c>
      <c r="F655" s="14"/>
      <c r="G655" s="14">
        <v>4.64591005868773E-2</v>
      </c>
      <c r="H655" s="14">
        <v>4.8003261086786701E-2</v>
      </c>
      <c r="I655" s="14">
        <v>4.2517233685845202E-2</v>
      </c>
      <c r="J655" s="14">
        <v>4.5085076934196999E-2</v>
      </c>
      <c r="K655" s="14">
        <v>4.8172732349885103E-2</v>
      </c>
      <c r="L655" s="14">
        <v>4.4465095627781899E-2</v>
      </c>
      <c r="M655" s="14"/>
      <c r="N655" s="14">
        <v>3.1274807715796597E-2</v>
      </c>
      <c r="O655" s="14">
        <v>1.7647963533073199E-2</v>
      </c>
      <c r="P655" s="14">
        <v>4.7544907454584999E-2</v>
      </c>
      <c r="Q655" s="14">
        <v>5.94322249223889E-2</v>
      </c>
      <c r="R655" s="14">
        <v>0.119519954765837</v>
      </c>
      <c r="S655" s="14"/>
      <c r="T655" s="14">
        <v>4.3236990656150803E-2</v>
      </c>
      <c r="U655" s="14">
        <v>4.7152503556919502E-2</v>
      </c>
      <c r="V655" s="14"/>
      <c r="W655" s="14">
        <v>4.1046782616974802E-2</v>
      </c>
      <c r="X655" s="14">
        <v>4.6696436814859001E-2</v>
      </c>
      <c r="Y655" s="14"/>
      <c r="Z655" s="14">
        <v>5.7425567020739698E-2</v>
      </c>
      <c r="AA655" s="14">
        <v>3.8074654955318497E-2</v>
      </c>
    </row>
    <row r="656" spans="2:27" x14ac:dyDescent="0.3">
      <c r="B656" t="s">
        <v>52</v>
      </c>
      <c r="C656" s="14">
        <v>3.8753969838184403E-2</v>
      </c>
      <c r="D656" s="14">
        <v>2.74332103076547E-2</v>
      </c>
      <c r="E656" s="14">
        <v>4.9952309705881701E-2</v>
      </c>
      <c r="F656" s="14"/>
      <c r="G656" s="14">
        <v>5.8350475645771303E-2</v>
      </c>
      <c r="H656" s="14">
        <v>4.1211997703267902E-2</v>
      </c>
      <c r="I656" s="14">
        <v>4.9677797850345297E-2</v>
      </c>
      <c r="J656" s="14">
        <v>4.5071160657077503E-2</v>
      </c>
      <c r="K656" s="14">
        <v>3.5532865111360598E-2</v>
      </c>
      <c r="L656" s="14">
        <v>1.1901897344330999E-2</v>
      </c>
      <c r="M656" s="14"/>
      <c r="N656" s="14">
        <v>3.3096694391970903E-2</v>
      </c>
      <c r="O656" s="14">
        <v>1.63553380655546E-2</v>
      </c>
      <c r="P656" s="14">
        <v>1.88900569135141E-2</v>
      </c>
      <c r="Q656" s="14">
        <v>1.0565531668769799E-2</v>
      </c>
      <c r="R656" s="14">
        <v>4.9030201169287801E-2</v>
      </c>
      <c r="S656" s="14"/>
      <c r="T656" s="14">
        <v>4.3772475814434303E-2</v>
      </c>
      <c r="U656" s="14">
        <v>3.5596842874770503E-2</v>
      </c>
      <c r="V656" s="14"/>
      <c r="W656" s="14">
        <v>2.6627026991401199E-2</v>
      </c>
      <c r="X656" s="14">
        <v>4.1541608327538601E-2</v>
      </c>
      <c r="Y656" s="14"/>
      <c r="Z656" s="14">
        <v>3.1579009205642897E-2</v>
      </c>
      <c r="AA656" s="14">
        <v>4.33601696397269E-2</v>
      </c>
    </row>
    <row r="657" spans="2:27" x14ac:dyDescent="0.3">
      <c r="B657" t="s">
        <v>236</v>
      </c>
      <c r="C657" s="14">
        <v>0.66790073570244002</v>
      </c>
      <c r="D657" s="14">
        <v>0.71286735464318396</v>
      </c>
      <c r="E657" s="14">
        <v>0.62455015209116804</v>
      </c>
      <c r="F657" s="14"/>
      <c r="G657" s="14">
        <v>0.51387475570093699</v>
      </c>
      <c r="H657" s="14">
        <v>0.61382010853708302</v>
      </c>
      <c r="I657" s="14">
        <v>0.69264169755881699</v>
      </c>
      <c r="J657" s="14">
        <v>0.63333299849565305</v>
      </c>
      <c r="K657" s="14">
        <v>0.74081787966757495</v>
      </c>
      <c r="L657" s="14">
        <v>0.77321552456536102</v>
      </c>
      <c r="M657" s="14"/>
      <c r="N657" s="14">
        <v>0.66795322358509701</v>
      </c>
      <c r="O657" s="14">
        <v>0.78702133726870005</v>
      </c>
      <c r="P657" s="14">
        <v>0.79317149377089202</v>
      </c>
      <c r="Q657" s="14">
        <v>0.72717465880530396</v>
      </c>
      <c r="R657" s="14">
        <v>0.42662927316973898</v>
      </c>
      <c r="S657" s="14"/>
      <c r="T657" s="14">
        <v>0.66061911817882601</v>
      </c>
      <c r="U657" s="14">
        <v>0.67248157931005204</v>
      </c>
      <c r="V657" s="14"/>
      <c r="W657" s="14">
        <v>0.75806261405206099</v>
      </c>
      <c r="X657" s="14">
        <v>0.64717508987930095</v>
      </c>
      <c r="Y657" s="14"/>
      <c r="Z657" s="14">
        <v>0.673530997166913</v>
      </c>
      <c r="AA657" s="14">
        <v>0.66428620587175802</v>
      </c>
    </row>
    <row r="658" spans="2:27" x14ac:dyDescent="0.3">
      <c r="B658" t="s">
        <v>237</v>
      </c>
      <c r="C658" s="14">
        <v>0.107552548043791</v>
      </c>
      <c r="D658" s="14">
        <v>0.10810144807345699</v>
      </c>
      <c r="E658" s="14">
        <v>0.10561510931298</v>
      </c>
      <c r="F658" s="14"/>
      <c r="G658" s="14">
        <v>0.122659992555124</v>
      </c>
      <c r="H658" s="14">
        <v>9.2543134239882696E-2</v>
      </c>
      <c r="I658" s="14">
        <v>0.11093473263989299</v>
      </c>
      <c r="J658" s="14">
        <v>0.12588972034834001</v>
      </c>
      <c r="K658" s="14">
        <v>0.111956192978634</v>
      </c>
      <c r="L658" s="14">
        <v>8.9143513859050394E-2</v>
      </c>
      <c r="M658" s="14"/>
      <c r="N658" s="14">
        <v>9.6914666203180094E-2</v>
      </c>
      <c r="O658" s="14">
        <v>5.3542465273192501E-2</v>
      </c>
      <c r="P658" s="14">
        <v>7.2958309038745603E-2</v>
      </c>
      <c r="Q658" s="14">
        <v>0.14549935470460601</v>
      </c>
      <c r="R658" s="14">
        <v>0.224822511097647</v>
      </c>
      <c r="S658" s="14"/>
      <c r="T658" s="14">
        <v>9.7359592235147396E-2</v>
      </c>
      <c r="U658" s="14">
        <v>0.11396490577986899</v>
      </c>
      <c r="V658" s="14"/>
      <c r="W658" s="14">
        <v>9.6694664157856394E-2</v>
      </c>
      <c r="X658" s="14">
        <v>0.11004846605179899</v>
      </c>
      <c r="Y658" s="14"/>
      <c r="Z658" s="14">
        <v>0.134942460161109</v>
      </c>
      <c r="AA658" s="14">
        <v>8.9968701355232494E-2</v>
      </c>
    </row>
    <row r="659" spans="2:27" x14ac:dyDescent="0.3">
      <c r="B659" t="s">
        <v>55</v>
      </c>
      <c r="C659" s="14">
        <v>0.56034818765864802</v>
      </c>
      <c r="D659" s="14">
        <v>0.60476590656972695</v>
      </c>
      <c r="E659" s="14">
        <v>0.51893504277818803</v>
      </c>
      <c r="F659" s="14"/>
      <c r="G659" s="14">
        <v>0.39121476314581299</v>
      </c>
      <c r="H659" s="14">
        <v>0.52127697429720099</v>
      </c>
      <c r="I659" s="14">
        <v>0.58170696491892304</v>
      </c>
      <c r="J659" s="14">
        <v>0.50744327814731305</v>
      </c>
      <c r="K659" s="14">
        <v>0.62886168668894105</v>
      </c>
      <c r="L659" s="14">
        <v>0.68407201070631096</v>
      </c>
      <c r="M659" s="14"/>
      <c r="N659" s="14">
        <v>0.571038557381917</v>
      </c>
      <c r="O659" s="14">
        <v>0.73347887199550699</v>
      </c>
      <c r="P659" s="14">
        <v>0.72021318473214702</v>
      </c>
      <c r="Q659" s="14">
        <v>0.58167530410069801</v>
      </c>
      <c r="R659" s="14">
        <v>0.201806762072092</v>
      </c>
      <c r="S659" s="14"/>
      <c r="T659" s="14">
        <v>0.56325952594367801</v>
      </c>
      <c r="U659" s="14">
        <v>0.55851667353018297</v>
      </c>
      <c r="V659" s="14"/>
      <c r="W659" s="14">
        <v>0.661367949894204</v>
      </c>
      <c r="X659" s="14">
        <v>0.53712662382750198</v>
      </c>
      <c r="Y659" s="14"/>
      <c r="Z659" s="14">
        <v>0.538588537005804</v>
      </c>
      <c r="AA659" s="14">
        <v>0.57431750451652497</v>
      </c>
    </row>
    <row r="660" spans="2:27" x14ac:dyDescent="0.3">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row>
    <row r="661" spans="2:27" x14ac:dyDescent="0.3">
      <c r="B661" s="6" t="s">
        <v>250</v>
      </c>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row>
    <row r="662" spans="2:27" x14ac:dyDescent="0.3">
      <c r="B662" s="24" t="s">
        <v>59</v>
      </c>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row>
    <row r="663" spans="2:27" x14ac:dyDescent="0.3">
      <c r="B663" t="s">
        <v>239</v>
      </c>
      <c r="C663" s="14">
        <v>0.34974326834111302</v>
      </c>
      <c r="D663" s="14">
        <v>0.35973612594666299</v>
      </c>
      <c r="E663" s="14">
        <v>0.34053602544415201</v>
      </c>
      <c r="F663" s="14"/>
      <c r="G663" s="14">
        <v>0.27008450358543001</v>
      </c>
      <c r="H663" s="14">
        <v>0.33363251160878898</v>
      </c>
      <c r="I663" s="14">
        <v>0.368985474941527</v>
      </c>
      <c r="J663" s="14">
        <v>0.33209055559168499</v>
      </c>
      <c r="K663" s="14">
        <v>0.37532042131433502</v>
      </c>
      <c r="L663" s="14">
        <v>0.39730037237218402</v>
      </c>
      <c r="M663" s="14"/>
      <c r="N663" s="14">
        <v>0.36513202133609202</v>
      </c>
      <c r="O663" s="14">
        <v>0.36986266652180499</v>
      </c>
      <c r="P663" s="14">
        <v>0.31483514225001502</v>
      </c>
      <c r="Q663" s="14">
        <v>0.44523997677777399</v>
      </c>
      <c r="R663" s="14">
        <v>0.34998774505554903</v>
      </c>
      <c r="S663" s="14"/>
      <c r="T663" s="14">
        <v>0.311010832325262</v>
      </c>
      <c r="U663" s="14">
        <v>0.37410972694115302</v>
      </c>
      <c r="V663" s="14"/>
      <c r="W663" s="14">
        <v>0.38457033364089999</v>
      </c>
      <c r="X663" s="14">
        <v>0.34173751875297997</v>
      </c>
      <c r="Y663" s="14"/>
      <c r="Z663" s="14">
        <v>0.42178544192262302</v>
      </c>
      <c r="AA663" s="14">
        <v>0.30349344724121702</v>
      </c>
    </row>
    <row r="664" spans="2:27" x14ac:dyDescent="0.3">
      <c r="B664" t="s">
        <v>240</v>
      </c>
      <c r="C664" s="14">
        <v>0.32555220777725402</v>
      </c>
      <c r="D664" s="14">
        <v>0.33633848916998199</v>
      </c>
      <c r="E664" s="14">
        <v>0.31627845049034797</v>
      </c>
      <c r="F664" s="14"/>
      <c r="G664" s="14">
        <v>0.21675936716254199</v>
      </c>
      <c r="H664" s="14">
        <v>0.26001730193885098</v>
      </c>
      <c r="I664" s="14">
        <v>0.276901572857498</v>
      </c>
      <c r="J664" s="14">
        <v>0.34525095999606897</v>
      </c>
      <c r="K664" s="14">
        <v>0.43018641696552001</v>
      </c>
      <c r="L664" s="14">
        <v>0.40446452097584801</v>
      </c>
      <c r="M664" s="14"/>
      <c r="N664" s="14">
        <v>0.27844607700416601</v>
      </c>
      <c r="O664" s="14">
        <v>0.37997357340507298</v>
      </c>
      <c r="P664" s="14">
        <v>0.40468619023274099</v>
      </c>
      <c r="Q664" s="14">
        <v>0.29989523793116701</v>
      </c>
      <c r="R664" s="14">
        <v>0.235270217176273</v>
      </c>
      <c r="S664" s="14"/>
      <c r="T664" s="14">
        <v>0.31094352221410299</v>
      </c>
      <c r="U664" s="14">
        <v>0.33474248777487298</v>
      </c>
      <c r="V664" s="14"/>
      <c r="W664" s="14">
        <v>0.39075671585187199</v>
      </c>
      <c r="X664" s="14">
        <v>0.31056354998569602</v>
      </c>
      <c r="Y664" s="14"/>
      <c r="Z664" s="14">
        <v>0.29144799009176803</v>
      </c>
      <c r="AA664" s="14">
        <v>0.34744652173657697</v>
      </c>
    </row>
    <row r="665" spans="2:27" x14ac:dyDescent="0.3">
      <c r="B665" t="s">
        <v>241</v>
      </c>
      <c r="C665" s="14">
        <v>0.30770162692411002</v>
      </c>
      <c r="D665" s="14">
        <v>0.33496947082256401</v>
      </c>
      <c r="E665" s="14">
        <v>0.28023799387378701</v>
      </c>
      <c r="F665" s="14"/>
      <c r="G665" s="14">
        <v>0.244770917139469</v>
      </c>
      <c r="H665" s="14">
        <v>0.276017671315885</v>
      </c>
      <c r="I665" s="14">
        <v>0.29096527329448302</v>
      </c>
      <c r="J665" s="14">
        <v>0.27277379973447602</v>
      </c>
      <c r="K665" s="14">
        <v>0.36034328056994902</v>
      </c>
      <c r="L665" s="14">
        <v>0.38184493950403597</v>
      </c>
      <c r="M665" s="14"/>
      <c r="N665" s="14">
        <v>0.35021652643600698</v>
      </c>
      <c r="O665" s="14">
        <v>0.362701576092607</v>
      </c>
      <c r="P665" s="14">
        <v>0.33950751094703202</v>
      </c>
      <c r="Q665" s="14">
        <v>0.34533612579432998</v>
      </c>
      <c r="R665" s="14">
        <v>0.147204760295577</v>
      </c>
      <c r="S665" s="14"/>
      <c r="T665" s="14">
        <v>0.282309218775465</v>
      </c>
      <c r="U665" s="14">
        <v>0.32367591425414199</v>
      </c>
      <c r="V665" s="14"/>
      <c r="W665" s="14">
        <v>0.384529480202846</v>
      </c>
      <c r="X665" s="14">
        <v>0.29004109338650302</v>
      </c>
      <c r="Y665" s="14"/>
      <c r="Z665" s="14">
        <v>0.32238093935317302</v>
      </c>
      <c r="AA665" s="14">
        <v>0.29827776392883998</v>
      </c>
    </row>
    <row r="666" spans="2:27" x14ac:dyDescent="0.3">
      <c r="B666" t="s">
        <v>242</v>
      </c>
      <c r="C666" s="14">
        <v>0.28316579333709901</v>
      </c>
      <c r="D666" s="14">
        <v>0.28162146918723602</v>
      </c>
      <c r="E666" s="14">
        <v>0.28452947626628999</v>
      </c>
      <c r="F666" s="14"/>
      <c r="G666" s="14">
        <v>0.23330666990160601</v>
      </c>
      <c r="H666" s="14">
        <v>0.26663726214414202</v>
      </c>
      <c r="I666" s="14">
        <v>0.29313422958103802</v>
      </c>
      <c r="J666" s="14">
        <v>0.29184006289404002</v>
      </c>
      <c r="K666" s="14">
        <v>0.25310154977966998</v>
      </c>
      <c r="L666" s="14">
        <v>0.33477907261270301</v>
      </c>
      <c r="M666" s="14"/>
      <c r="N666" s="14">
        <v>0.32270249502569898</v>
      </c>
      <c r="O666" s="14">
        <v>0.29255578833722401</v>
      </c>
      <c r="P666" s="14">
        <v>0.29169447509080498</v>
      </c>
      <c r="Q666" s="14">
        <v>0.28291336792261002</v>
      </c>
      <c r="R666" s="14">
        <v>0.28643236776393399</v>
      </c>
      <c r="S666" s="14"/>
      <c r="T666" s="14">
        <v>0.26846299844053201</v>
      </c>
      <c r="U666" s="14">
        <v>0.29241527723234001</v>
      </c>
      <c r="V666" s="14"/>
      <c r="W666" s="14">
        <v>0.30185445440325498</v>
      </c>
      <c r="X666" s="14">
        <v>0.278869802866893</v>
      </c>
      <c r="Y666" s="14"/>
      <c r="Z666" s="14">
        <v>0.328105009099672</v>
      </c>
      <c r="AA666" s="14">
        <v>0.25431559926241498</v>
      </c>
    </row>
    <row r="667" spans="2:27" x14ac:dyDescent="0.3">
      <c r="B667" t="s">
        <v>243</v>
      </c>
      <c r="C667" s="14">
        <v>0.20347979779215999</v>
      </c>
      <c r="D667" s="14">
        <v>0.21025891481919901</v>
      </c>
      <c r="E667" s="14">
        <v>0.196845921191726</v>
      </c>
      <c r="F667" s="14"/>
      <c r="G667" s="14">
        <v>0.231007331134365</v>
      </c>
      <c r="H667" s="14">
        <v>0.20665946413637301</v>
      </c>
      <c r="I667" s="14">
        <v>0.180926027502082</v>
      </c>
      <c r="J667" s="14">
        <v>0.16961958075997899</v>
      </c>
      <c r="K667" s="14">
        <v>0.19528115251851699</v>
      </c>
      <c r="L667" s="14">
        <v>0.23384391277840699</v>
      </c>
      <c r="M667" s="14"/>
      <c r="N667" s="14">
        <v>0.25691057298625902</v>
      </c>
      <c r="O667" s="14">
        <v>0.22407446646220699</v>
      </c>
      <c r="P667" s="14">
        <v>0.196193406870423</v>
      </c>
      <c r="Q667" s="14">
        <v>0.18627096291001899</v>
      </c>
      <c r="R667" s="14">
        <v>0.24273057041677401</v>
      </c>
      <c r="S667" s="14"/>
      <c r="T667" s="14">
        <v>0.174419221712172</v>
      </c>
      <c r="U667" s="14">
        <v>0.22176171849698101</v>
      </c>
      <c r="V667" s="14"/>
      <c r="W667" s="14">
        <v>0.22937484166929001</v>
      </c>
      <c r="X667" s="14">
        <v>0.197527265327265</v>
      </c>
      <c r="Y667" s="14"/>
      <c r="Z667" s="14">
        <v>0.22473307735883699</v>
      </c>
      <c r="AA667" s="14">
        <v>0.189835562355083</v>
      </c>
    </row>
    <row r="668" spans="2:27" x14ac:dyDescent="0.3">
      <c r="B668" t="s">
        <v>244</v>
      </c>
      <c r="C668" s="14">
        <v>0.18916060407252999</v>
      </c>
      <c r="D668" s="14">
        <v>0.20984979251218899</v>
      </c>
      <c r="E668" s="14">
        <v>0.16969633670456</v>
      </c>
      <c r="F668" s="14"/>
      <c r="G668" s="14">
        <v>0.200631033423428</v>
      </c>
      <c r="H668" s="14">
        <v>0.17203365781480701</v>
      </c>
      <c r="I668" s="14">
        <v>0.147570061770053</v>
      </c>
      <c r="J668" s="14">
        <v>0.17834495288896701</v>
      </c>
      <c r="K668" s="14">
        <v>0.214966356074242</v>
      </c>
      <c r="L668" s="14">
        <v>0.22067292295652099</v>
      </c>
      <c r="M668" s="14"/>
      <c r="N668" s="14">
        <v>0.14332027414808199</v>
      </c>
      <c r="O668" s="14">
        <v>0.222065038607099</v>
      </c>
      <c r="P668" s="14">
        <v>0.281426047378107</v>
      </c>
      <c r="Q668" s="14">
        <v>0.17496947362165499</v>
      </c>
      <c r="R668" s="14">
        <v>0.17174836052308901</v>
      </c>
      <c r="S668" s="14"/>
      <c r="T668" s="14">
        <v>0.195455841473713</v>
      </c>
      <c r="U668" s="14">
        <v>0.185200289222966</v>
      </c>
      <c r="V668" s="14"/>
      <c r="W668" s="14">
        <v>0.20224071833910201</v>
      </c>
      <c r="X668" s="14">
        <v>0.186153858643337</v>
      </c>
      <c r="Y668" s="14"/>
      <c r="Z668" s="14">
        <v>0.146378381496759</v>
      </c>
      <c r="AA668" s="14">
        <v>0.21662604607708799</v>
      </c>
    </row>
    <row r="669" spans="2:27" x14ac:dyDescent="0.3">
      <c r="B669" t="s">
        <v>245</v>
      </c>
      <c r="C669" s="14">
        <v>0.18763390117228901</v>
      </c>
      <c r="D669" s="14">
        <v>0.22259659794190301</v>
      </c>
      <c r="E669" s="14">
        <v>0.154232761968291</v>
      </c>
      <c r="F669" s="14"/>
      <c r="G669" s="14">
        <v>0.17752105028259599</v>
      </c>
      <c r="H669" s="14">
        <v>0.20696499589356601</v>
      </c>
      <c r="I669" s="14">
        <v>0.20727255799550301</v>
      </c>
      <c r="J669" s="14">
        <v>0.131758477359224</v>
      </c>
      <c r="K669" s="14">
        <v>0.161663734710837</v>
      </c>
      <c r="L669" s="14">
        <v>0.22539387322537899</v>
      </c>
      <c r="M669" s="14"/>
      <c r="N669" s="14">
        <v>0.193973756399484</v>
      </c>
      <c r="O669" s="14">
        <v>0.24292273906828801</v>
      </c>
      <c r="P669" s="14">
        <v>0.20634528024989501</v>
      </c>
      <c r="Q669" s="14">
        <v>0.18857049847132001</v>
      </c>
      <c r="R669" s="14">
        <v>0.202496476647821</v>
      </c>
      <c r="S669" s="14"/>
      <c r="T669" s="14">
        <v>0.183080671090561</v>
      </c>
      <c r="U669" s="14">
        <v>0.190498324474699</v>
      </c>
      <c r="V669" s="14"/>
      <c r="W669" s="14">
        <v>0.18450248438580899</v>
      </c>
      <c r="X669" s="14">
        <v>0.18835372463237199</v>
      </c>
      <c r="Y669" s="14"/>
      <c r="Z669" s="14">
        <v>0.202391743441005</v>
      </c>
      <c r="AA669" s="14">
        <v>0.17815962338725899</v>
      </c>
    </row>
    <row r="670" spans="2:27" x14ac:dyDescent="0.3">
      <c r="B670" t="s">
        <v>246</v>
      </c>
      <c r="C670" s="14">
        <v>0.13617038939818299</v>
      </c>
      <c r="D670" s="14">
        <v>0.13767108235737499</v>
      </c>
      <c r="E670" s="14">
        <v>0.13523009529442401</v>
      </c>
      <c r="F670" s="14"/>
      <c r="G670" s="14">
        <v>0.16732739785960499</v>
      </c>
      <c r="H670" s="14">
        <v>0.176337305811682</v>
      </c>
      <c r="I670" s="14">
        <v>0.113000617182707</v>
      </c>
      <c r="J670" s="14">
        <v>0.15276023005554501</v>
      </c>
      <c r="K670" s="14">
        <v>0.14169065738004</v>
      </c>
      <c r="L670" s="14">
        <v>8.4510107581659805E-2</v>
      </c>
      <c r="M670" s="14"/>
      <c r="N670" s="14">
        <v>0.13770967595851399</v>
      </c>
      <c r="O670" s="14">
        <v>0.14962014395624801</v>
      </c>
      <c r="P670" s="14">
        <v>0.16257417962568099</v>
      </c>
      <c r="Q670" s="14">
        <v>0.168923256780662</v>
      </c>
      <c r="R670" s="14">
        <v>9.5270379692917406E-2</v>
      </c>
      <c r="S670" s="14"/>
      <c r="T670" s="14">
        <v>0.15853474523851699</v>
      </c>
      <c r="U670" s="14">
        <v>0.122101040636409</v>
      </c>
      <c r="V670" s="14"/>
      <c r="W670" s="14">
        <v>0.10017576033892001</v>
      </c>
      <c r="X670" s="14">
        <v>0.14444452861392401</v>
      </c>
      <c r="Y670" s="14"/>
      <c r="Z670" s="14">
        <v>0.13412495221822501</v>
      </c>
      <c r="AA670" s="14">
        <v>0.13748352445423501</v>
      </c>
    </row>
    <row r="671" spans="2:27" x14ac:dyDescent="0.3">
      <c r="B671" t="s">
        <v>247</v>
      </c>
      <c r="C671" s="14">
        <v>0.11789062014903</v>
      </c>
      <c r="D671" s="14">
        <v>9.4096701275462602E-2</v>
      </c>
      <c r="E671" s="14">
        <v>0.13952439817746301</v>
      </c>
      <c r="F671" s="14"/>
      <c r="G671" s="14">
        <v>0.18809539048600399</v>
      </c>
      <c r="H671" s="14">
        <v>0.17882343194508801</v>
      </c>
      <c r="I671" s="14">
        <v>0.141211237257518</v>
      </c>
      <c r="J671" s="14">
        <v>0.10695572429319899</v>
      </c>
      <c r="K671" s="14">
        <v>6.6722384810415494E-2</v>
      </c>
      <c r="L671" s="14">
        <v>4.5975479016342899E-2</v>
      </c>
      <c r="M671" s="14"/>
      <c r="N671" s="14">
        <v>0.156796096410761</v>
      </c>
      <c r="O671" s="14">
        <v>6.9380004968476197E-2</v>
      </c>
      <c r="P671" s="14">
        <v>7.7294787653334196E-2</v>
      </c>
      <c r="Q671" s="14">
        <v>0.14436657315663401</v>
      </c>
      <c r="R671" s="14">
        <v>0.21263689277321399</v>
      </c>
      <c r="S671" s="14"/>
      <c r="T671" s="14">
        <v>0.14123895513137499</v>
      </c>
      <c r="U671" s="14">
        <v>0.10320225307874301</v>
      </c>
      <c r="V671" s="14"/>
      <c r="W671" s="14">
        <v>6.7260645065269603E-2</v>
      </c>
      <c r="X671" s="14">
        <v>0.12952900824417701</v>
      </c>
      <c r="Y671" s="14"/>
      <c r="Z671" s="14">
        <v>0.151011270060668</v>
      </c>
      <c r="AA671" s="14">
        <v>9.6627739575439006E-2</v>
      </c>
    </row>
    <row r="672" spans="2:27" x14ac:dyDescent="0.3">
      <c r="B672" t="s">
        <v>52</v>
      </c>
      <c r="C672" s="14">
        <v>0.11198716349816799</v>
      </c>
      <c r="D672" s="14">
        <v>7.4884625808079405E-2</v>
      </c>
      <c r="E672" s="14">
        <v>0.148630624741207</v>
      </c>
      <c r="F672" s="14"/>
      <c r="G672" s="14">
        <v>0.122166758720957</v>
      </c>
      <c r="H672" s="14">
        <v>8.9724062823038797E-2</v>
      </c>
      <c r="I672" s="14">
        <v>0.10350763440880401</v>
      </c>
      <c r="J672" s="14">
        <v>0.15313296170816901</v>
      </c>
      <c r="K672" s="14">
        <v>0.113276723961374</v>
      </c>
      <c r="L672" s="14">
        <v>9.5989633716348E-2</v>
      </c>
      <c r="M672" s="14"/>
      <c r="N672" s="14">
        <v>6.8914453929722896E-2</v>
      </c>
      <c r="O672" s="14">
        <v>5.67059588998046E-2</v>
      </c>
      <c r="P672" s="14">
        <v>6.7328209396951097E-2</v>
      </c>
      <c r="Q672" s="14">
        <v>7.5931122225532999E-2</v>
      </c>
      <c r="R672" s="14">
        <v>0.14781705395741601</v>
      </c>
      <c r="S672" s="14"/>
      <c r="T672" s="14">
        <v>0.124327054092171</v>
      </c>
      <c r="U672" s="14">
        <v>0.104224175568239</v>
      </c>
      <c r="V672" s="14"/>
      <c r="W672" s="14">
        <v>0.114463775245012</v>
      </c>
      <c r="X672" s="14">
        <v>0.11141786105187799</v>
      </c>
      <c r="Y672" s="14"/>
      <c r="Z672" s="14">
        <v>6.4902619177168594E-2</v>
      </c>
      <c r="AA672" s="14">
        <v>0.142214621154654</v>
      </c>
    </row>
    <row r="673" spans="2:27" x14ac:dyDescent="0.3">
      <c r="B673" t="s">
        <v>248</v>
      </c>
      <c r="C673" s="14">
        <v>0.108137472260652</v>
      </c>
      <c r="D673" s="14">
        <v>0.117456453203634</v>
      </c>
      <c r="E673" s="14">
        <v>9.9458548793908003E-2</v>
      </c>
      <c r="F673" s="14"/>
      <c r="G673" s="14">
        <v>0.117078529151584</v>
      </c>
      <c r="H673" s="14">
        <v>0.13649810256240799</v>
      </c>
      <c r="I673" s="14">
        <v>0.107129983577075</v>
      </c>
      <c r="J673" s="14">
        <v>7.8327118320349803E-2</v>
      </c>
      <c r="K673" s="14">
        <v>8.6432673382347405E-2</v>
      </c>
      <c r="L673" s="14">
        <v>0.118687679853544</v>
      </c>
      <c r="M673" s="14"/>
      <c r="N673" s="14">
        <v>0.126110336427602</v>
      </c>
      <c r="O673" s="14">
        <v>8.7818285625273093E-2</v>
      </c>
      <c r="P673" s="14">
        <v>0.10215370556803501</v>
      </c>
      <c r="Q673" s="14">
        <v>0.13122570560819599</v>
      </c>
      <c r="R673" s="14">
        <v>0.11650531030734999</v>
      </c>
      <c r="S673" s="14"/>
      <c r="T673" s="14">
        <v>0.110833230336643</v>
      </c>
      <c r="U673" s="14">
        <v>0.106441578991055</v>
      </c>
      <c r="V673" s="14"/>
      <c r="W673" s="14">
        <v>0.101920373494352</v>
      </c>
      <c r="X673" s="14">
        <v>0.109566606052409</v>
      </c>
      <c r="Y673" s="14"/>
      <c r="Z673" s="14">
        <v>0.120501572076334</v>
      </c>
      <c r="AA673" s="14">
        <v>0.100199935452583</v>
      </c>
    </row>
    <row r="674" spans="2:27" x14ac:dyDescent="0.3">
      <c r="B674" t="s">
        <v>249</v>
      </c>
      <c r="C674" s="14">
        <v>0.106998173290168</v>
      </c>
      <c r="D674" s="14">
        <v>0.12971884954122201</v>
      </c>
      <c r="E674" s="14">
        <v>8.5234762333390904E-2</v>
      </c>
      <c r="F674" s="14"/>
      <c r="G674" s="14">
        <v>0.145760272000892</v>
      </c>
      <c r="H674" s="14">
        <v>0.1258407736878</v>
      </c>
      <c r="I674" s="14">
        <v>0.13703529116624999</v>
      </c>
      <c r="J674" s="14">
        <v>0.10089778147272099</v>
      </c>
      <c r="K674" s="14">
        <v>8.3230149027102296E-2</v>
      </c>
      <c r="L674" s="14">
        <v>6.2418428993522297E-2</v>
      </c>
      <c r="M674" s="14"/>
      <c r="N674" s="14">
        <v>0.12700036887001701</v>
      </c>
      <c r="O674" s="14">
        <v>0.123242972400096</v>
      </c>
      <c r="P674" s="14">
        <v>0.101687119404613</v>
      </c>
      <c r="Q674" s="14">
        <v>0.119028980545841</v>
      </c>
      <c r="R674" s="14">
        <v>7.4103575231254604E-2</v>
      </c>
      <c r="S674" s="14"/>
      <c r="T674" s="14">
        <v>0.122634494664591</v>
      </c>
      <c r="U674" s="14">
        <v>9.7161410705163404E-2</v>
      </c>
      <c r="V674" s="14"/>
      <c r="W674" s="14">
        <v>7.6507820655738301E-2</v>
      </c>
      <c r="X674" s="14">
        <v>0.114007036251888</v>
      </c>
      <c r="Y674" s="14"/>
      <c r="Z674" s="14">
        <v>0.14005809681768699</v>
      </c>
      <c r="AA674" s="14">
        <v>8.5774277997863801E-2</v>
      </c>
    </row>
    <row r="675" spans="2:27" x14ac:dyDescent="0.3">
      <c r="B675" t="s">
        <v>141</v>
      </c>
      <c r="C675" s="14">
        <v>3.1639936717457198E-2</v>
      </c>
      <c r="D675" s="14">
        <v>3.2219922913644401E-2</v>
      </c>
      <c r="E675" s="14">
        <v>3.01889370613381E-2</v>
      </c>
      <c r="F675" s="14"/>
      <c r="G675" s="14">
        <v>3.2309968530770498E-2</v>
      </c>
      <c r="H675" s="14">
        <v>1.28046090274358E-2</v>
      </c>
      <c r="I675" s="14">
        <v>6.2519218183217207E-2</v>
      </c>
      <c r="J675" s="14">
        <v>3.3588258285474702E-2</v>
      </c>
      <c r="K675" s="14">
        <v>2.95157774044786E-2</v>
      </c>
      <c r="L675" s="14">
        <v>2.12606164405078E-2</v>
      </c>
      <c r="M675" s="14"/>
      <c r="N675" s="14">
        <v>2.3034905158625898E-2</v>
      </c>
      <c r="O675" s="14">
        <v>2.80345858342297E-2</v>
      </c>
      <c r="P675" s="14">
        <v>1.9494446864044199E-2</v>
      </c>
      <c r="Q675" s="14">
        <v>1.9919124495351902E-2</v>
      </c>
      <c r="R675" s="14">
        <v>4.0064761526517598E-2</v>
      </c>
      <c r="S675" s="14"/>
      <c r="T675" s="14">
        <v>3.6069454231996E-2</v>
      </c>
      <c r="U675" s="14">
        <v>2.8853340617692399E-2</v>
      </c>
      <c r="V675" s="14"/>
      <c r="W675" s="14">
        <v>2.1773662275473799E-2</v>
      </c>
      <c r="X675" s="14">
        <v>3.3907911979524197E-2</v>
      </c>
      <c r="Y675" s="14"/>
      <c r="Z675" s="14">
        <v>2.0475591521900201E-2</v>
      </c>
      <c r="AA675" s="14">
        <v>3.88072519485528E-2</v>
      </c>
    </row>
    <row r="676" spans="2:27" x14ac:dyDescent="0.3">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row>
    <row r="677" spans="2:27" x14ac:dyDescent="0.3">
      <c r="B677" s="6" t="s">
        <v>254</v>
      </c>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row>
    <row r="678" spans="2:27" x14ac:dyDescent="0.3">
      <c r="B678" s="24" t="s">
        <v>59</v>
      </c>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row>
    <row r="679" spans="2:27" x14ac:dyDescent="0.3">
      <c r="B679" t="s">
        <v>47</v>
      </c>
      <c r="C679" s="14">
        <v>0.15123227521083199</v>
      </c>
      <c r="D679" s="14">
        <v>0.185068922682259</v>
      </c>
      <c r="E679" s="14">
        <v>0.118789982578253</v>
      </c>
      <c r="F679" s="14"/>
      <c r="G679" s="14">
        <v>9.4350741205932995E-2</v>
      </c>
      <c r="H679" s="14">
        <v>7.6139180251645899E-2</v>
      </c>
      <c r="I679" s="14">
        <v>0.13232978729467099</v>
      </c>
      <c r="J679" s="14">
        <v>0.157221433392043</v>
      </c>
      <c r="K679" s="14">
        <v>0.20017443084167999</v>
      </c>
      <c r="L679" s="14">
        <v>0.227702434656712</v>
      </c>
      <c r="M679" s="14"/>
      <c r="N679" s="14">
        <v>0.105331808159877</v>
      </c>
      <c r="O679" s="14">
        <v>0.15277764187950499</v>
      </c>
      <c r="P679" s="14">
        <v>0.27058588198968597</v>
      </c>
      <c r="Q679" s="14">
        <v>0.16184331524800399</v>
      </c>
      <c r="R679" s="14">
        <v>0.115571412249202</v>
      </c>
      <c r="S679" s="14"/>
      <c r="T679" s="14">
        <v>0.14211305252902001</v>
      </c>
      <c r="U679" s="14">
        <v>0.156969150677431</v>
      </c>
      <c r="V679" s="14"/>
      <c r="W679" s="14">
        <v>0.20740084383664001</v>
      </c>
      <c r="X679" s="14">
        <v>0.13832072233460399</v>
      </c>
      <c r="Y679" s="14"/>
      <c r="Z679" s="14">
        <v>0.142205398671372</v>
      </c>
      <c r="AA679" s="14">
        <v>0.15702737278057</v>
      </c>
    </row>
    <row r="680" spans="2:27" x14ac:dyDescent="0.3">
      <c r="B680" t="s">
        <v>48</v>
      </c>
      <c r="C680" s="14">
        <v>0.32105542364577799</v>
      </c>
      <c r="D680" s="14">
        <v>0.369448150672125</v>
      </c>
      <c r="E680" s="14">
        <v>0.27506033087289999</v>
      </c>
      <c r="F680" s="14"/>
      <c r="G680" s="14">
        <v>0.27192344632731902</v>
      </c>
      <c r="H680" s="14">
        <v>0.27143392835546198</v>
      </c>
      <c r="I680" s="14">
        <v>0.28968551297505402</v>
      </c>
      <c r="J680" s="14">
        <v>0.28285434914757801</v>
      </c>
      <c r="K680" s="14">
        <v>0.349019374738124</v>
      </c>
      <c r="L680" s="14">
        <v>0.43168289726503101</v>
      </c>
      <c r="M680" s="14"/>
      <c r="N680" s="14">
        <v>0.30306274774485797</v>
      </c>
      <c r="O680" s="14">
        <v>0.409657727853114</v>
      </c>
      <c r="P680" s="14">
        <v>0.32891492545462903</v>
      </c>
      <c r="Q680" s="14">
        <v>0.31463758119811802</v>
      </c>
      <c r="R680" s="14">
        <v>0.30877493156539598</v>
      </c>
      <c r="S680" s="14"/>
      <c r="T680" s="14">
        <v>0.29159034256410299</v>
      </c>
      <c r="U680" s="14">
        <v>0.33959181722633403</v>
      </c>
      <c r="V680" s="14"/>
      <c r="W680" s="14">
        <v>0.36477763592093199</v>
      </c>
      <c r="X680" s="14">
        <v>0.311004933318757</v>
      </c>
      <c r="Y680" s="14"/>
      <c r="Z680" s="14">
        <v>0.31232157222089901</v>
      </c>
      <c r="AA680" s="14">
        <v>0.32666240419386999</v>
      </c>
    </row>
    <row r="681" spans="2:27" x14ac:dyDescent="0.3">
      <c r="B681" t="s">
        <v>49</v>
      </c>
      <c r="C681" s="14">
        <v>0.24035100286842601</v>
      </c>
      <c r="D681" s="14">
        <v>0.19618228054807499</v>
      </c>
      <c r="E681" s="14">
        <v>0.28235033596690501</v>
      </c>
      <c r="F681" s="14"/>
      <c r="G681" s="14">
        <v>0.24639004611853399</v>
      </c>
      <c r="H681" s="14">
        <v>0.26189816908456398</v>
      </c>
      <c r="I681" s="14">
        <v>0.22314220680835101</v>
      </c>
      <c r="J681" s="14">
        <v>0.25345643266136803</v>
      </c>
      <c r="K681" s="14">
        <v>0.26893804561073598</v>
      </c>
      <c r="L681" s="14">
        <v>0.20301962342264401</v>
      </c>
      <c r="M681" s="14"/>
      <c r="N681" s="14">
        <v>0.24350807839230301</v>
      </c>
      <c r="O681" s="14">
        <v>0.21854369675975099</v>
      </c>
      <c r="P681" s="14">
        <v>0.211320657148968</v>
      </c>
      <c r="Q681" s="14">
        <v>0.20415038195974</v>
      </c>
      <c r="R681" s="14">
        <v>0.21737648804395401</v>
      </c>
      <c r="S681" s="14"/>
      <c r="T681" s="14">
        <v>0.24725770097174399</v>
      </c>
      <c r="U681" s="14">
        <v>0.23600601993658599</v>
      </c>
      <c r="V681" s="14"/>
      <c r="W681" s="14">
        <v>0.23063353478426299</v>
      </c>
      <c r="X681" s="14">
        <v>0.242584771790465</v>
      </c>
      <c r="Y681" s="14"/>
      <c r="Z681" s="14">
        <v>0.227083387704929</v>
      </c>
      <c r="AA681" s="14">
        <v>0.248868580798522</v>
      </c>
    </row>
    <row r="682" spans="2:27" x14ac:dyDescent="0.3">
      <c r="B682" t="s">
        <v>50</v>
      </c>
      <c r="C682" s="14">
        <v>0.17323224321587799</v>
      </c>
      <c r="D682" s="14">
        <v>0.176845822431769</v>
      </c>
      <c r="E682" s="14">
        <v>0.170372488834968</v>
      </c>
      <c r="F682" s="14"/>
      <c r="G682" s="14">
        <v>0.24330865307462099</v>
      </c>
      <c r="H682" s="14">
        <v>0.27632486851098997</v>
      </c>
      <c r="I682" s="14">
        <v>0.21302725050945301</v>
      </c>
      <c r="J682" s="14">
        <v>0.164841588219552</v>
      </c>
      <c r="K682" s="14">
        <v>8.7889767848525702E-2</v>
      </c>
      <c r="L682" s="14">
        <v>7.4645736440442506E-2</v>
      </c>
      <c r="M682" s="14"/>
      <c r="N682" s="14">
        <v>0.24025145032030101</v>
      </c>
      <c r="O682" s="14">
        <v>0.14258339170395201</v>
      </c>
      <c r="P682" s="14">
        <v>0.13774334391382601</v>
      </c>
      <c r="Q682" s="14">
        <v>0.22584653111952299</v>
      </c>
      <c r="R682" s="14">
        <v>0.128109718778325</v>
      </c>
      <c r="S682" s="14"/>
      <c r="T682" s="14">
        <v>0.19268974553982901</v>
      </c>
      <c r="U682" s="14">
        <v>0.16099158722814899</v>
      </c>
      <c r="V682" s="14"/>
      <c r="W682" s="14">
        <v>0.10766933864749299</v>
      </c>
      <c r="X682" s="14">
        <v>0.188303286145479</v>
      </c>
      <c r="Y682" s="14"/>
      <c r="Z682" s="14">
        <v>0.209821486572566</v>
      </c>
      <c r="AA682" s="14">
        <v>0.14974258604287899</v>
      </c>
    </row>
    <row r="683" spans="2:27" x14ac:dyDescent="0.3">
      <c r="B683" t="s">
        <v>51</v>
      </c>
      <c r="C683" s="14">
        <v>4.25356410889235E-2</v>
      </c>
      <c r="D683" s="14">
        <v>4.0070091841722298E-2</v>
      </c>
      <c r="E683" s="14">
        <v>4.3289937288575699E-2</v>
      </c>
      <c r="F683" s="14"/>
      <c r="G683" s="14">
        <v>6.9255574428568195E-2</v>
      </c>
      <c r="H683" s="14">
        <v>4.9479824443426197E-2</v>
      </c>
      <c r="I683" s="14">
        <v>5.6515126893144002E-2</v>
      </c>
      <c r="J683" s="14">
        <v>4.4333842184655303E-2</v>
      </c>
      <c r="K683" s="14">
        <v>3.2888814065308303E-2</v>
      </c>
      <c r="L683" s="14">
        <v>1.27942277128992E-2</v>
      </c>
      <c r="M683" s="14"/>
      <c r="N683" s="14">
        <v>4.7952908332302299E-2</v>
      </c>
      <c r="O683" s="14">
        <v>4.94146309710237E-2</v>
      </c>
      <c r="P683" s="14">
        <v>3.3230464819778399E-2</v>
      </c>
      <c r="Q683" s="14">
        <v>4.6227590045775403E-2</v>
      </c>
      <c r="R683" s="14">
        <v>8.3061829671458406E-2</v>
      </c>
      <c r="S683" s="14"/>
      <c r="T683" s="14">
        <v>6.1146704141104201E-2</v>
      </c>
      <c r="U683" s="14">
        <v>3.0827477492445299E-2</v>
      </c>
      <c r="V683" s="14"/>
      <c r="W683" s="14">
        <v>2.9933383055648199E-2</v>
      </c>
      <c r="X683" s="14">
        <v>4.54325409910823E-2</v>
      </c>
      <c r="Y683" s="14"/>
      <c r="Z683" s="14">
        <v>5.4874252195283198E-2</v>
      </c>
      <c r="AA683" s="14">
        <v>3.4614467588450798E-2</v>
      </c>
    </row>
    <row r="684" spans="2:27" x14ac:dyDescent="0.3">
      <c r="B684" t="s">
        <v>52</v>
      </c>
      <c r="C684" s="14">
        <v>7.1593413970161293E-2</v>
      </c>
      <c r="D684" s="14">
        <v>3.2384731824049502E-2</v>
      </c>
      <c r="E684" s="14">
        <v>0.110136924458398</v>
      </c>
      <c r="F684" s="14"/>
      <c r="G684" s="14">
        <v>7.4771538845024396E-2</v>
      </c>
      <c r="H684" s="14">
        <v>6.4724029353911902E-2</v>
      </c>
      <c r="I684" s="14">
        <v>8.5300115519327202E-2</v>
      </c>
      <c r="J684" s="14">
        <v>9.7292354394803798E-2</v>
      </c>
      <c r="K684" s="14">
        <v>6.1089566895625502E-2</v>
      </c>
      <c r="L684" s="14">
        <v>5.0155080502271902E-2</v>
      </c>
      <c r="M684" s="14"/>
      <c r="N684" s="14">
        <v>5.9893007050358098E-2</v>
      </c>
      <c r="O684" s="14">
        <v>2.70229108326542E-2</v>
      </c>
      <c r="P684" s="14">
        <v>1.8204726673112698E-2</v>
      </c>
      <c r="Q684" s="14">
        <v>4.7294600428838103E-2</v>
      </c>
      <c r="R684" s="14">
        <v>0.147105619691665</v>
      </c>
      <c r="S684" s="14"/>
      <c r="T684" s="14">
        <v>6.5202454254200098E-2</v>
      </c>
      <c r="U684" s="14">
        <v>7.5613947439054599E-2</v>
      </c>
      <c r="V684" s="14"/>
      <c r="W684" s="14">
        <v>5.9585263755023501E-2</v>
      </c>
      <c r="X684" s="14">
        <v>7.43537454196119E-2</v>
      </c>
      <c r="Y684" s="14"/>
      <c r="Z684" s="14">
        <v>5.36939026349499E-2</v>
      </c>
      <c r="AA684" s="14">
        <v>8.3084588595707901E-2</v>
      </c>
    </row>
    <row r="685" spans="2:27" x14ac:dyDescent="0.3">
      <c r="B685" t="s">
        <v>53</v>
      </c>
      <c r="C685" s="14">
        <v>0.47228769885661098</v>
      </c>
      <c r="D685" s="14">
        <v>0.55451707335438405</v>
      </c>
      <c r="E685" s="14">
        <v>0.39385031345115401</v>
      </c>
      <c r="F685" s="14"/>
      <c r="G685" s="14">
        <v>0.36627418753325203</v>
      </c>
      <c r="H685" s="14">
        <v>0.34757310860710799</v>
      </c>
      <c r="I685" s="14">
        <v>0.422015300269725</v>
      </c>
      <c r="J685" s="14">
        <v>0.44007578253962198</v>
      </c>
      <c r="K685" s="14">
        <v>0.54919380557980502</v>
      </c>
      <c r="L685" s="14">
        <v>0.65938533192174198</v>
      </c>
      <c r="M685" s="14"/>
      <c r="N685" s="14">
        <v>0.408394555904735</v>
      </c>
      <c r="O685" s="14">
        <v>0.56243536973261898</v>
      </c>
      <c r="P685" s="14">
        <v>0.599500807444316</v>
      </c>
      <c r="Q685" s="14">
        <v>0.47648089644612301</v>
      </c>
      <c r="R685" s="14">
        <v>0.42434634381459801</v>
      </c>
      <c r="S685" s="14"/>
      <c r="T685" s="14">
        <v>0.433703395093123</v>
      </c>
      <c r="U685" s="14">
        <v>0.49656096790376503</v>
      </c>
      <c r="V685" s="14"/>
      <c r="W685" s="14">
        <v>0.57217847975757197</v>
      </c>
      <c r="X685" s="14">
        <v>0.44932565565336202</v>
      </c>
      <c r="Y685" s="14"/>
      <c r="Z685" s="14">
        <v>0.45452697089227201</v>
      </c>
      <c r="AA685" s="14">
        <v>0.48368977697443999</v>
      </c>
    </row>
    <row r="686" spans="2:27" x14ac:dyDescent="0.3">
      <c r="B686" t="s">
        <v>54</v>
      </c>
      <c r="C686" s="14">
        <v>0.21576788430480201</v>
      </c>
      <c r="D686" s="14">
        <v>0.21691591427349199</v>
      </c>
      <c r="E686" s="14">
        <v>0.213662426123543</v>
      </c>
      <c r="F686" s="14"/>
      <c r="G686" s="14">
        <v>0.31256422750319002</v>
      </c>
      <c r="H686" s="14">
        <v>0.325804692954416</v>
      </c>
      <c r="I686" s="14">
        <v>0.26954237740259701</v>
      </c>
      <c r="J686" s="14">
        <v>0.209175430404207</v>
      </c>
      <c r="K686" s="14">
        <v>0.120778581913834</v>
      </c>
      <c r="L686" s="14">
        <v>8.7439964153341806E-2</v>
      </c>
      <c r="M686" s="14"/>
      <c r="N686" s="14">
        <v>0.28820435865260402</v>
      </c>
      <c r="O686" s="14">
        <v>0.19199802267497601</v>
      </c>
      <c r="P686" s="14">
        <v>0.17097380873360399</v>
      </c>
      <c r="Q686" s="14">
        <v>0.272074121165299</v>
      </c>
      <c r="R686" s="14">
        <v>0.211171548449784</v>
      </c>
      <c r="S686" s="14"/>
      <c r="T686" s="14">
        <v>0.253836449680933</v>
      </c>
      <c r="U686" s="14">
        <v>0.19181906472059401</v>
      </c>
      <c r="V686" s="14"/>
      <c r="W686" s="14">
        <v>0.137602721703141</v>
      </c>
      <c r="X686" s="14">
        <v>0.23373582713656099</v>
      </c>
      <c r="Y686" s="14"/>
      <c r="Z686" s="14">
        <v>0.26469573876785002</v>
      </c>
      <c r="AA686" s="14">
        <v>0.18435705363133001</v>
      </c>
    </row>
    <row r="687" spans="2:27" x14ac:dyDescent="0.3">
      <c r="B687" t="s">
        <v>55</v>
      </c>
      <c r="C687" s="14">
        <v>0.256519814551809</v>
      </c>
      <c r="D687" s="14">
        <v>0.337601159080892</v>
      </c>
      <c r="E687" s="14">
        <v>0.18018788732761001</v>
      </c>
      <c r="F687" s="14"/>
      <c r="G687" s="14">
        <v>5.3709960030062703E-2</v>
      </c>
      <c r="H687" s="14">
        <v>2.1768415652692101E-2</v>
      </c>
      <c r="I687" s="14">
        <v>0.15247292286712899</v>
      </c>
      <c r="J687" s="14">
        <v>0.23090035213541499</v>
      </c>
      <c r="K687" s="14">
        <v>0.42841522366597101</v>
      </c>
      <c r="L687" s="14">
        <v>0.57194536776839999</v>
      </c>
      <c r="M687" s="14"/>
      <c r="N687" s="14">
        <v>0.120190197252131</v>
      </c>
      <c r="O687" s="14">
        <v>0.37043734705764297</v>
      </c>
      <c r="P687" s="14">
        <v>0.42852699871071198</v>
      </c>
      <c r="Q687" s="14">
        <v>0.20440677528082399</v>
      </c>
      <c r="R687" s="14">
        <v>0.21317479536481401</v>
      </c>
      <c r="S687" s="14"/>
      <c r="T687" s="14">
        <v>0.17986694541218901</v>
      </c>
      <c r="U687" s="14">
        <v>0.30474190318317002</v>
      </c>
      <c r="V687" s="14"/>
      <c r="W687" s="14">
        <v>0.43457575805442999</v>
      </c>
      <c r="X687" s="14">
        <v>0.215589828516801</v>
      </c>
      <c r="Y687" s="14"/>
      <c r="Z687" s="14">
        <v>0.18983123212442199</v>
      </c>
      <c r="AA687" s="14">
        <v>0.29933272334311001</v>
      </c>
    </row>
    <row r="688" spans="2:27" x14ac:dyDescent="0.3">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row>
    <row r="689" spans="2:27" x14ac:dyDescent="0.3">
      <c r="B689" s="6" t="s">
        <v>255</v>
      </c>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row>
    <row r="690" spans="2:27" x14ac:dyDescent="0.3">
      <c r="B690" s="24" t="s">
        <v>59</v>
      </c>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row>
    <row r="691" spans="2:27" x14ac:dyDescent="0.3">
      <c r="B691" t="s">
        <v>47</v>
      </c>
      <c r="C691" s="14">
        <v>0.22277594245484</v>
      </c>
      <c r="D691" s="14">
        <v>0.275867529750909</v>
      </c>
      <c r="E691" s="14">
        <v>0.17181627533723801</v>
      </c>
      <c r="F691" s="14"/>
      <c r="G691" s="14">
        <v>0.10884615952842901</v>
      </c>
      <c r="H691" s="14">
        <v>0.166903842346765</v>
      </c>
      <c r="I691" s="14">
        <v>0.20868660636827599</v>
      </c>
      <c r="J691" s="14">
        <v>0.19411757395279799</v>
      </c>
      <c r="K691" s="14">
        <v>0.27614211459820998</v>
      </c>
      <c r="L691" s="14">
        <v>0.34275238590769103</v>
      </c>
      <c r="M691" s="14"/>
      <c r="N691" s="14">
        <v>0.172496763019829</v>
      </c>
      <c r="O691" s="14">
        <v>0.29620203314773502</v>
      </c>
      <c r="P691" s="14">
        <v>0.33381353462393099</v>
      </c>
      <c r="Q691" s="14">
        <v>0.24118393370239599</v>
      </c>
      <c r="R691" s="14">
        <v>0.104688054068088</v>
      </c>
      <c r="S691" s="14"/>
      <c r="T691" s="14">
        <v>0.21541021925956899</v>
      </c>
      <c r="U691" s="14">
        <v>0.22740969668665401</v>
      </c>
      <c r="V691" s="14"/>
      <c r="W691" s="14">
        <v>0.29799969962545603</v>
      </c>
      <c r="X691" s="14">
        <v>0.205484144888707</v>
      </c>
      <c r="Y691" s="14"/>
      <c r="Z691" s="14">
        <v>0.217586624210269</v>
      </c>
      <c r="AA691" s="14">
        <v>0.226107394415688</v>
      </c>
    </row>
    <row r="692" spans="2:27" x14ac:dyDescent="0.3">
      <c r="B692" t="s">
        <v>48</v>
      </c>
      <c r="C692" s="14">
        <v>0.37127351717515999</v>
      </c>
      <c r="D692" s="14">
        <v>0.37366975236931899</v>
      </c>
      <c r="E692" s="14">
        <v>0.36832947168872499</v>
      </c>
      <c r="F692" s="14"/>
      <c r="G692" s="14">
        <v>0.30011386560054798</v>
      </c>
      <c r="H692" s="14">
        <v>0.34179140027045102</v>
      </c>
      <c r="I692" s="14">
        <v>0.38189887812006401</v>
      </c>
      <c r="J692" s="14">
        <v>0.367171670579854</v>
      </c>
      <c r="K692" s="14">
        <v>0.382043556662025</v>
      </c>
      <c r="L692" s="14">
        <v>0.429992725829492</v>
      </c>
      <c r="M692" s="14"/>
      <c r="N692" s="14">
        <v>0.43104008042870401</v>
      </c>
      <c r="O692" s="14">
        <v>0.45213058883569002</v>
      </c>
      <c r="P692" s="14">
        <v>0.32428027321436798</v>
      </c>
      <c r="Q692" s="14">
        <v>0.36775183707180698</v>
      </c>
      <c r="R692" s="14">
        <v>0.27172845328779999</v>
      </c>
      <c r="S692" s="14"/>
      <c r="T692" s="14">
        <v>0.36202076374077302</v>
      </c>
      <c r="U692" s="14">
        <v>0.37709439643519699</v>
      </c>
      <c r="V692" s="14"/>
      <c r="W692" s="14">
        <v>0.40223344495535701</v>
      </c>
      <c r="X692" s="14">
        <v>0.364156712272381</v>
      </c>
      <c r="Y692" s="14"/>
      <c r="Z692" s="14">
        <v>0.38575831049882298</v>
      </c>
      <c r="AA692" s="14">
        <v>0.36197453205874802</v>
      </c>
    </row>
    <row r="693" spans="2:27" x14ac:dyDescent="0.3">
      <c r="B693" t="s">
        <v>49</v>
      </c>
      <c r="C693" s="14">
        <v>0.22313526498866201</v>
      </c>
      <c r="D693" s="14">
        <v>0.20564976249418199</v>
      </c>
      <c r="E693" s="14">
        <v>0.241060460700737</v>
      </c>
      <c r="F693" s="14"/>
      <c r="G693" s="14">
        <v>0.28920276926747202</v>
      </c>
      <c r="H693" s="14">
        <v>0.280251625396302</v>
      </c>
      <c r="I693" s="14">
        <v>0.22102198774342</v>
      </c>
      <c r="J693" s="14">
        <v>0.25501247593265403</v>
      </c>
      <c r="K693" s="14">
        <v>0.21369572632582301</v>
      </c>
      <c r="L693" s="14">
        <v>0.115051653124258</v>
      </c>
      <c r="M693" s="14"/>
      <c r="N693" s="14">
        <v>0.227045439875562</v>
      </c>
      <c r="O693" s="14">
        <v>0.16461257592973999</v>
      </c>
      <c r="P693" s="14">
        <v>0.197471540999172</v>
      </c>
      <c r="Q693" s="14">
        <v>0.23135244291240001</v>
      </c>
      <c r="R693" s="14">
        <v>0.25829943649272402</v>
      </c>
      <c r="S693" s="14"/>
      <c r="T693" s="14">
        <v>0.263293059980091</v>
      </c>
      <c r="U693" s="14">
        <v>0.19787211735893001</v>
      </c>
      <c r="V693" s="14"/>
      <c r="W693" s="14">
        <v>0.163275800866094</v>
      </c>
      <c r="X693" s="14">
        <v>0.236895249532866</v>
      </c>
      <c r="Y693" s="14"/>
      <c r="Z693" s="14">
        <v>0.22048825277234499</v>
      </c>
      <c r="AA693" s="14">
        <v>0.224834600743924</v>
      </c>
    </row>
    <row r="694" spans="2:27" x14ac:dyDescent="0.3">
      <c r="B694" t="s">
        <v>50</v>
      </c>
      <c r="C694" s="14">
        <v>9.6165671433546998E-2</v>
      </c>
      <c r="D694" s="14">
        <v>8.4880596348415494E-2</v>
      </c>
      <c r="E694" s="14">
        <v>0.107550273577963</v>
      </c>
      <c r="F694" s="14"/>
      <c r="G694" s="14">
        <v>0.17091049164761499</v>
      </c>
      <c r="H694" s="14">
        <v>0.120784710799207</v>
      </c>
      <c r="I694" s="14">
        <v>0.103336704589998</v>
      </c>
      <c r="J694" s="14">
        <v>7.4411459468390007E-2</v>
      </c>
      <c r="K694" s="14">
        <v>7.4304645126873597E-2</v>
      </c>
      <c r="L694" s="14">
        <v>5.2945899690364402E-2</v>
      </c>
      <c r="M694" s="14"/>
      <c r="N694" s="14">
        <v>9.4910001234866995E-2</v>
      </c>
      <c r="O694" s="14">
        <v>6.5056541388979802E-2</v>
      </c>
      <c r="P694" s="14">
        <v>7.3723890928424601E-2</v>
      </c>
      <c r="Q694" s="14">
        <v>0.100070951723264</v>
      </c>
      <c r="R694" s="14">
        <v>0.17949527906391999</v>
      </c>
      <c r="S694" s="14"/>
      <c r="T694" s="14">
        <v>8.2343286639782798E-2</v>
      </c>
      <c r="U694" s="14">
        <v>0.10486129199026201</v>
      </c>
      <c r="V694" s="14"/>
      <c r="W694" s="14">
        <v>5.9099806619608002E-2</v>
      </c>
      <c r="X694" s="14">
        <v>0.104686057214366</v>
      </c>
      <c r="Y694" s="14"/>
      <c r="Z694" s="14">
        <v>9.7259047391921399E-2</v>
      </c>
      <c r="AA694" s="14">
        <v>9.5463743105239002E-2</v>
      </c>
    </row>
    <row r="695" spans="2:27" x14ac:dyDescent="0.3">
      <c r="B695" t="s">
        <v>51</v>
      </c>
      <c r="C695" s="14">
        <v>4.1903963482581297E-2</v>
      </c>
      <c r="D695" s="14">
        <v>3.9880745155684599E-2</v>
      </c>
      <c r="E695" s="14">
        <v>4.22241106353171E-2</v>
      </c>
      <c r="F695" s="14"/>
      <c r="G695" s="14">
        <v>5.7807906594878299E-2</v>
      </c>
      <c r="H695" s="14">
        <v>4.1755611644144097E-2</v>
      </c>
      <c r="I695" s="14">
        <v>3.6913429037720998E-2</v>
      </c>
      <c r="J695" s="14">
        <v>5.3643004193029101E-2</v>
      </c>
      <c r="K695" s="14">
        <v>2.4729689160673599E-2</v>
      </c>
      <c r="L695" s="14">
        <v>3.7515036527776699E-2</v>
      </c>
      <c r="M695" s="14"/>
      <c r="N695" s="14">
        <v>2.6254611790764999E-2</v>
      </c>
      <c r="O695" s="14">
        <v>1.8075233790214501E-2</v>
      </c>
      <c r="P695" s="14">
        <v>5.5728151715247198E-2</v>
      </c>
      <c r="Q695" s="14">
        <v>3.1879133286016402E-2</v>
      </c>
      <c r="R695" s="14">
        <v>9.5443149307801706E-2</v>
      </c>
      <c r="S695" s="14"/>
      <c r="T695" s="14">
        <v>3.7824909458829499E-2</v>
      </c>
      <c r="U695" s="14">
        <v>4.4470084058018403E-2</v>
      </c>
      <c r="V695" s="14"/>
      <c r="W695" s="14">
        <v>3.8711754564644998E-2</v>
      </c>
      <c r="X695" s="14">
        <v>4.2637761320843501E-2</v>
      </c>
      <c r="Y695" s="14"/>
      <c r="Z695" s="14">
        <v>4.6230868027701003E-2</v>
      </c>
      <c r="AA695" s="14">
        <v>3.9126166101139302E-2</v>
      </c>
    </row>
    <row r="696" spans="2:27" x14ac:dyDescent="0.3">
      <c r="B696" t="s">
        <v>52</v>
      </c>
      <c r="C696" s="14">
        <v>4.4745640465210401E-2</v>
      </c>
      <c r="D696" s="14">
        <v>2.0051613881489998E-2</v>
      </c>
      <c r="E696" s="14">
        <v>6.9019408060019993E-2</v>
      </c>
      <c r="F696" s="14"/>
      <c r="G696" s="14">
        <v>7.3118807361058205E-2</v>
      </c>
      <c r="H696" s="14">
        <v>4.8512809543131197E-2</v>
      </c>
      <c r="I696" s="14">
        <v>4.8142394140521003E-2</v>
      </c>
      <c r="J696" s="14">
        <v>5.56438158732755E-2</v>
      </c>
      <c r="K696" s="14">
        <v>2.90842681263952E-2</v>
      </c>
      <c r="L696" s="14">
        <v>2.1742298920418301E-2</v>
      </c>
      <c r="M696" s="14"/>
      <c r="N696" s="14">
        <v>4.8253103650272099E-2</v>
      </c>
      <c r="O696" s="14">
        <v>3.92302690764004E-3</v>
      </c>
      <c r="P696" s="14">
        <v>1.49826085188577E-2</v>
      </c>
      <c r="Q696" s="14">
        <v>2.7761701304116201E-2</v>
      </c>
      <c r="R696" s="14">
        <v>9.0345627779667204E-2</v>
      </c>
      <c r="S696" s="14"/>
      <c r="T696" s="14">
        <v>3.9107760920955102E-2</v>
      </c>
      <c r="U696" s="14">
        <v>4.8292413470938503E-2</v>
      </c>
      <c r="V696" s="14"/>
      <c r="W696" s="14">
        <v>3.86794933688396E-2</v>
      </c>
      <c r="X696" s="14">
        <v>4.6140074770837002E-2</v>
      </c>
      <c r="Y696" s="14"/>
      <c r="Z696" s="14">
        <v>3.2676897098940998E-2</v>
      </c>
      <c r="AA696" s="14">
        <v>5.2493563575261602E-2</v>
      </c>
    </row>
    <row r="697" spans="2:27" x14ac:dyDescent="0.3">
      <c r="B697" t="s">
        <v>53</v>
      </c>
      <c r="C697" s="14">
        <v>0.59404945963</v>
      </c>
      <c r="D697" s="14">
        <v>0.64953728212022799</v>
      </c>
      <c r="E697" s="14">
        <v>0.54014574702596296</v>
      </c>
      <c r="F697" s="14"/>
      <c r="G697" s="14">
        <v>0.408960025128977</v>
      </c>
      <c r="H697" s="14">
        <v>0.50869524261721499</v>
      </c>
      <c r="I697" s="14">
        <v>0.59058548448834003</v>
      </c>
      <c r="J697" s="14">
        <v>0.56128924453265205</v>
      </c>
      <c r="K697" s="14">
        <v>0.65818567126023497</v>
      </c>
      <c r="L697" s="14">
        <v>0.77274511173718297</v>
      </c>
      <c r="M697" s="14"/>
      <c r="N697" s="14">
        <v>0.60353684344853398</v>
      </c>
      <c r="O697" s="14">
        <v>0.74833262198342498</v>
      </c>
      <c r="P697" s="14">
        <v>0.65809380783829796</v>
      </c>
      <c r="Q697" s="14">
        <v>0.60893577077420302</v>
      </c>
      <c r="R697" s="14">
        <v>0.376416507355887</v>
      </c>
      <c r="S697" s="14"/>
      <c r="T697" s="14">
        <v>0.57743098300034101</v>
      </c>
      <c r="U697" s="14">
        <v>0.60450409312185105</v>
      </c>
      <c r="V697" s="14"/>
      <c r="W697" s="14">
        <v>0.70023314458081398</v>
      </c>
      <c r="X697" s="14">
        <v>0.56964085716108703</v>
      </c>
      <c r="Y697" s="14"/>
      <c r="Z697" s="14">
        <v>0.60334493470909201</v>
      </c>
      <c r="AA697" s="14">
        <v>0.58808192647443602</v>
      </c>
    </row>
    <row r="698" spans="2:27" x14ac:dyDescent="0.3">
      <c r="B698" t="s">
        <v>54</v>
      </c>
      <c r="C698" s="14">
        <v>0.138069634916128</v>
      </c>
      <c r="D698" s="14">
        <v>0.1247613415041</v>
      </c>
      <c r="E698" s="14">
        <v>0.14977438421327999</v>
      </c>
      <c r="F698" s="14"/>
      <c r="G698" s="14">
        <v>0.22871839824249299</v>
      </c>
      <c r="H698" s="14">
        <v>0.16254032244335101</v>
      </c>
      <c r="I698" s="14">
        <v>0.14025013362771899</v>
      </c>
      <c r="J698" s="14">
        <v>0.12805446366141901</v>
      </c>
      <c r="K698" s="14">
        <v>9.9034334287547196E-2</v>
      </c>
      <c r="L698" s="14">
        <v>9.0460936218141094E-2</v>
      </c>
      <c r="M698" s="14"/>
      <c r="N698" s="14">
        <v>0.121164613025632</v>
      </c>
      <c r="O698" s="14">
        <v>8.3131775179194303E-2</v>
      </c>
      <c r="P698" s="14">
        <v>0.12945204264367199</v>
      </c>
      <c r="Q698" s="14">
        <v>0.13195008500927999</v>
      </c>
      <c r="R698" s="14">
        <v>0.274938428371721</v>
      </c>
      <c r="S698" s="14"/>
      <c r="T698" s="14">
        <v>0.120168196098612</v>
      </c>
      <c r="U698" s="14">
        <v>0.14933137604828101</v>
      </c>
      <c r="V698" s="14"/>
      <c r="W698" s="14">
        <v>9.7811561184252993E-2</v>
      </c>
      <c r="X698" s="14">
        <v>0.14732381853520901</v>
      </c>
      <c r="Y698" s="14"/>
      <c r="Z698" s="14">
        <v>0.143489915419622</v>
      </c>
      <c r="AA698" s="14">
        <v>0.13458990920637801</v>
      </c>
    </row>
    <row r="699" spans="2:27" x14ac:dyDescent="0.3">
      <c r="B699" t="s">
        <v>55</v>
      </c>
      <c r="C699" s="14">
        <v>0.455979824713871</v>
      </c>
      <c r="D699" s="14">
        <v>0.52477594061612798</v>
      </c>
      <c r="E699" s="14">
        <v>0.39037136281268298</v>
      </c>
      <c r="F699" s="14"/>
      <c r="G699" s="14">
        <v>0.18024162688648299</v>
      </c>
      <c r="H699" s="14">
        <v>0.34615492017386401</v>
      </c>
      <c r="I699" s="14">
        <v>0.45033535086062099</v>
      </c>
      <c r="J699" s="14">
        <v>0.43323478087123202</v>
      </c>
      <c r="K699" s="14">
        <v>0.55915133697268804</v>
      </c>
      <c r="L699" s="14">
        <v>0.68228417551904197</v>
      </c>
      <c r="M699" s="14"/>
      <c r="N699" s="14">
        <v>0.482372230422902</v>
      </c>
      <c r="O699" s="14">
        <v>0.66520084680423097</v>
      </c>
      <c r="P699" s="14">
        <v>0.52864176519462702</v>
      </c>
      <c r="Q699" s="14">
        <v>0.47698568576492401</v>
      </c>
      <c r="R699" s="14">
        <v>0.101478078984166</v>
      </c>
      <c r="S699" s="14"/>
      <c r="T699" s="14">
        <v>0.457262786901729</v>
      </c>
      <c r="U699" s="14">
        <v>0.45517271707356999</v>
      </c>
      <c r="V699" s="14"/>
      <c r="W699" s="14">
        <v>0.60242158339656005</v>
      </c>
      <c r="X699" s="14">
        <v>0.42231703862587799</v>
      </c>
      <c r="Y699" s="14"/>
      <c r="Z699" s="14">
        <v>0.45985501928946898</v>
      </c>
      <c r="AA699" s="14">
        <v>0.45349201726805699</v>
      </c>
    </row>
    <row r="700" spans="2:27" x14ac:dyDescent="0.3">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row>
    <row r="701" spans="2:27" x14ac:dyDescent="0.3">
      <c r="B701" s="6" t="s">
        <v>256</v>
      </c>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row>
    <row r="702" spans="2:27" x14ac:dyDescent="0.3">
      <c r="B702" s="24" t="s">
        <v>59</v>
      </c>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row>
    <row r="703" spans="2:27" x14ac:dyDescent="0.3">
      <c r="B703" t="s">
        <v>47</v>
      </c>
      <c r="C703" s="14">
        <v>0.112211579104492</v>
      </c>
      <c r="D703" s="14">
        <v>0.13627464833029401</v>
      </c>
      <c r="E703" s="14">
        <v>8.9158064689823097E-2</v>
      </c>
      <c r="F703" s="14"/>
      <c r="G703" s="14">
        <v>0.105678746275988</v>
      </c>
      <c r="H703" s="14">
        <v>0.132070150888</v>
      </c>
      <c r="I703" s="14">
        <v>0.128129230239939</v>
      </c>
      <c r="J703" s="14">
        <v>8.1974291390696105E-2</v>
      </c>
      <c r="K703" s="14">
        <v>8.2842381760879699E-2</v>
      </c>
      <c r="L703" s="14">
        <v>0.13169541451620201</v>
      </c>
      <c r="M703" s="14"/>
      <c r="N703" s="14">
        <v>0.152078114738919</v>
      </c>
      <c r="O703" s="14">
        <v>0.10600002222360699</v>
      </c>
      <c r="P703" s="14">
        <v>9.8423661647588603E-2</v>
      </c>
      <c r="Q703" s="14">
        <v>0.18049068039457</v>
      </c>
      <c r="R703" s="14">
        <v>8.6646574042672994E-2</v>
      </c>
      <c r="S703" s="14"/>
      <c r="T703" s="14">
        <v>0.11593958732969099</v>
      </c>
      <c r="U703" s="14">
        <v>0.109866300381441</v>
      </c>
      <c r="V703" s="14"/>
      <c r="W703" s="14">
        <v>0.10071811485191</v>
      </c>
      <c r="X703" s="14">
        <v>0.11485359892196099</v>
      </c>
      <c r="Y703" s="14"/>
      <c r="Z703" s="14">
        <v>0.12997200862540301</v>
      </c>
      <c r="AA703" s="14">
        <v>0.100809692582148</v>
      </c>
    </row>
    <row r="704" spans="2:27" x14ac:dyDescent="0.3">
      <c r="B704" t="s">
        <v>48</v>
      </c>
      <c r="C704" s="14">
        <v>0.292071690826609</v>
      </c>
      <c r="D704" s="14">
        <v>0.30382663083059602</v>
      </c>
      <c r="E704" s="14">
        <v>0.28172358717120399</v>
      </c>
      <c r="F704" s="14"/>
      <c r="G704" s="14">
        <v>0.33553651983906102</v>
      </c>
      <c r="H704" s="14">
        <v>0.30336722621969198</v>
      </c>
      <c r="I704" s="14">
        <v>0.268043817063503</v>
      </c>
      <c r="J704" s="14">
        <v>0.26468472947001598</v>
      </c>
      <c r="K704" s="14">
        <v>0.233789107291479</v>
      </c>
      <c r="L704" s="14">
        <v>0.334798436071154</v>
      </c>
      <c r="M704" s="14"/>
      <c r="N704" s="14">
        <v>0.38952445853156598</v>
      </c>
      <c r="O704" s="14">
        <v>0.30082057981136601</v>
      </c>
      <c r="P704" s="14">
        <v>0.19125023974111699</v>
      </c>
      <c r="Q704" s="14">
        <v>0.361934008272494</v>
      </c>
      <c r="R704" s="14">
        <v>0.26873655869212498</v>
      </c>
      <c r="S704" s="14"/>
      <c r="T704" s="14">
        <v>0.28003374227233102</v>
      </c>
      <c r="U704" s="14">
        <v>0.29964472793063102</v>
      </c>
      <c r="V704" s="14"/>
      <c r="W704" s="14">
        <v>0.30972459001403202</v>
      </c>
      <c r="X704" s="14">
        <v>0.28801379248856201</v>
      </c>
      <c r="Y704" s="14"/>
      <c r="Z704" s="14">
        <v>0.34101029912125902</v>
      </c>
      <c r="AA704" s="14">
        <v>0.260653956380485</v>
      </c>
    </row>
    <row r="705" spans="2:27" x14ac:dyDescent="0.3">
      <c r="B705" t="s">
        <v>49</v>
      </c>
      <c r="C705" s="14">
        <v>0.29679434345612399</v>
      </c>
      <c r="D705" s="14">
        <v>0.28247478472693699</v>
      </c>
      <c r="E705" s="14">
        <v>0.31191322579749797</v>
      </c>
      <c r="F705" s="14"/>
      <c r="G705" s="14">
        <v>0.28102887818983502</v>
      </c>
      <c r="H705" s="14">
        <v>0.26321829457764201</v>
      </c>
      <c r="I705" s="14">
        <v>0.22755193235362001</v>
      </c>
      <c r="J705" s="14">
        <v>0.32432227627462401</v>
      </c>
      <c r="K705" s="14">
        <v>0.31574607878733302</v>
      </c>
      <c r="L705" s="14">
        <v>0.35576334643785801</v>
      </c>
      <c r="M705" s="14"/>
      <c r="N705" s="14">
        <v>0.25906293631174598</v>
      </c>
      <c r="O705" s="14">
        <v>0.356128829545099</v>
      </c>
      <c r="P705" s="14">
        <v>0.26147519879362002</v>
      </c>
      <c r="Q705" s="14">
        <v>0.28826951255250199</v>
      </c>
      <c r="R705" s="14">
        <v>0.32585854301685502</v>
      </c>
      <c r="S705" s="14"/>
      <c r="T705" s="14">
        <v>0.27588928194856499</v>
      </c>
      <c r="U705" s="14">
        <v>0.30994565455741402</v>
      </c>
      <c r="V705" s="14"/>
      <c r="W705" s="14">
        <v>0.32751137559979998</v>
      </c>
      <c r="X705" s="14">
        <v>0.28973337333658999</v>
      </c>
      <c r="Y705" s="14"/>
      <c r="Z705" s="14">
        <v>0.26621689036191798</v>
      </c>
      <c r="AA705" s="14">
        <v>0.31642453595298797</v>
      </c>
    </row>
    <row r="706" spans="2:27" x14ac:dyDescent="0.3">
      <c r="B706" t="s">
        <v>50</v>
      </c>
      <c r="C706" s="14">
        <v>0.14060025504927001</v>
      </c>
      <c r="D706" s="14">
        <v>0.146139552301425</v>
      </c>
      <c r="E706" s="14">
        <v>0.13450128465016001</v>
      </c>
      <c r="F706" s="14"/>
      <c r="G706" s="14">
        <v>0.112202743773756</v>
      </c>
      <c r="H706" s="14">
        <v>0.163622431626126</v>
      </c>
      <c r="I706" s="14">
        <v>0.169151303529986</v>
      </c>
      <c r="J706" s="14">
        <v>0.147583269622204</v>
      </c>
      <c r="K706" s="14">
        <v>0.178390488182675</v>
      </c>
      <c r="L706" s="14">
        <v>8.6587968586027103E-2</v>
      </c>
      <c r="M706" s="14"/>
      <c r="N706" s="14">
        <v>9.2191194028355294E-2</v>
      </c>
      <c r="O706" s="14">
        <v>0.13013232152134099</v>
      </c>
      <c r="P706" s="14">
        <v>0.21133401150911299</v>
      </c>
      <c r="Q706" s="14">
        <v>0.121087751214615</v>
      </c>
      <c r="R706" s="14">
        <v>0.138585525098252</v>
      </c>
      <c r="S706" s="14"/>
      <c r="T706" s="14">
        <v>0.160993375809905</v>
      </c>
      <c r="U706" s="14">
        <v>0.127771004326793</v>
      </c>
      <c r="V706" s="14"/>
      <c r="W706" s="14">
        <v>0.121654105283512</v>
      </c>
      <c r="X706" s="14">
        <v>0.144955434831956</v>
      </c>
      <c r="Y706" s="14"/>
      <c r="Z706" s="14">
        <v>0.12842397913232501</v>
      </c>
      <c r="AA706" s="14">
        <v>0.14841721218458601</v>
      </c>
    </row>
    <row r="707" spans="2:27" x14ac:dyDescent="0.3">
      <c r="B707" t="s">
        <v>51</v>
      </c>
      <c r="C707" s="14">
        <v>0.10272957092954201</v>
      </c>
      <c r="D707" s="14">
        <v>0.106304021269268</v>
      </c>
      <c r="E707" s="14">
        <v>9.7019582887712605E-2</v>
      </c>
      <c r="F707" s="14"/>
      <c r="G707" s="14">
        <v>0.106635379733188</v>
      </c>
      <c r="H707" s="14">
        <v>8.9832391639196499E-2</v>
      </c>
      <c r="I707" s="14">
        <v>0.12949706631966201</v>
      </c>
      <c r="J707" s="14">
        <v>0.123228902538718</v>
      </c>
      <c r="K707" s="14">
        <v>0.12872588748980801</v>
      </c>
      <c r="L707" s="14">
        <v>5.4824484279794999E-2</v>
      </c>
      <c r="M707" s="14"/>
      <c r="N707" s="14">
        <v>4.1104610697979001E-2</v>
      </c>
      <c r="O707" s="14">
        <v>8.0500456801996301E-2</v>
      </c>
      <c r="P707" s="14">
        <v>0.22064910019594999</v>
      </c>
      <c r="Q707" s="14">
        <v>2.4587190304042598E-2</v>
      </c>
      <c r="R707" s="14">
        <v>0.109047152715877</v>
      </c>
      <c r="S707" s="14"/>
      <c r="T707" s="14">
        <v>0.114189241944872</v>
      </c>
      <c r="U707" s="14">
        <v>9.5520326479983597E-2</v>
      </c>
      <c r="V707" s="14"/>
      <c r="W707" s="14">
        <v>8.3460137551346195E-2</v>
      </c>
      <c r="X707" s="14">
        <v>0.107159064399724</v>
      </c>
      <c r="Y707" s="14"/>
      <c r="Z707" s="14">
        <v>8.8136525578700803E-2</v>
      </c>
      <c r="AA707" s="14">
        <v>0.112098051962605</v>
      </c>
    </row>
    <row r="708" spans="2:27" x14ac:dyDescent="0.3">
      <c r="B708" t="s">
        <v>52</v>
      </c>
      <c r="C708" s="14">
        <v>5.5592560633962597E-2</v>
      </c>
      <c r="D708" s="14">
        <v>2.4980362541480401E-2</v>
      </c>
      <c r="E708" s="14">
        <v>8.5684254803603102E-2</v>
      </c>
      <c r="F708" s="14"/>
      <c r="G708" s="14">
        <v>5.8917732188172402E-2</v>
      </c>
      <c r="H708" s="14">
        <v>4.7889505049343202E-2</v>
      </c>
      <c r="I708" s="14">
        <v>7.7626650493289706E-2</v>
      </c>
      <c r="J708" s="14">
        <v>5.8206530703741099E-2</v>
      </c>
      <c r="K708" s="14">
        <v>6.0506056487825997E-2</v>
      </c>
      <c r="L708" s="14">
        <v>3.6330350108964203E-2</v>
      </c>
      <c r="M708" s="14"/>
      <c r="N708" s="14">
        <v>6.6038685691435006E-2</v>
      </c>
      <c r="O708" s="14">
        <v>2.6417790096590298E-2</v>
      </c>
      <c r="P708" s="14">
        <v>1.6867788112610901E-2</v>
      </c>
      <c r="Q708" s="14">
        <v>2.3630857261775901E-2</v>
      </c>
      <c r="R708" s="14">
        <v>7.1125646434217094E-2</v>
      </c>
      <c r="S708" s="14"/>
      <c r="T708" s="14">
        <v>5.2954770694635001E-2</v>
      </c>
      <c r="U708" s="14">
        <v>5.7251986323736598E-2</v>
      </c>
      <c r="V708" s="14"/>
      <c r="W708" s="14">
        <v>5.69316766993999E-2</v>
      </c>
      <c r="X708" s="14">
        <v>5.52847360212066E-2</v>
      </c>
      <c r="Y708" s="14"/>
      <c r="Z708" s="14">
        <v>4.6240297180394699E-2</v>
      </c>
      <c r="AA708" s="14">
        <v>6.1596550937187099E-2</v>
      </c>
    </row>
    <row r="709" spans="2:27" x14ac:dyDescent="0.3">
      <c r="B709" t="s">
        <v>53</v>
      </c>
      <c r="C709" s="14">
        <v>0.40428326993110097</v>
      </c>
      <c r="D709" s="14">
        <v>0.44010127916088998</v>
      </c>
      <c r="E709" s="14">
        <v>0.37088165186102701</v>
      </c>
      <c r="F709" s="14"/>
      <c r="G709" s="14">
        <v>0.44121526611504802</v>
      </c>
      <c r="H709" s="14">
        <v>0.43543737710769198</v>
      </c>
      <c r="I709" s="14">
        <v>0.39617304730344099</v>
      </c>
      <c r="J709" s="14">
        <v>0.34665902086071199</v>
      </c>
      <c r="K709" s="14">
        <v>0.316631489052358</v>
      </c>
      <c r="L709" s="14">
        <v>0.46649385058735598</v>
      </c>
      <c r="M709" s="14"/>
      <c r="N709" s="14">
        <v>0.541602573270485</v>
      </c>
      <c r="O709" s="14">
        <v>0.406820602034973</v>
      </c>
      <c r="P709" s="14">
        <v>0.28967390138870602</v>
      </c>
      <c r="Q709" s="14">
        <v>0.54242468866706395</v>
      </c>
      <c r="R709" s="14">
        <v>0.35538313273479799</v>
      </c>
      <c r="S709" s="14"/>
      <c r="T709" s="14">
        <v>0.39597332960202197</v>
      </c>
      <c r="U709" s="14">
        <v>0.40951102831207298</v>
      </c>
      <c r="V709" s="14"/>
      <c r="W709" s="14">
        <v>0.41044270486594198</v>
      </c>
      <c r="X709" s="14">
        <v>0.40286739141052302</v>
      </c>
      <c r="Y709" s="14"/>
      <c r="Z709" s="14">
        <v>0.470982307746662</v>
      </c>
      <c r="AA709" s="14">
        <v>0.361463648962634</v>
      </c>
    </row>
    <row r="710" spans="2:27" x14ac:dyDescent="0.3">
      <c r="B710" t="s">
        <v>54</v>
      </c>
      <c r="C710" s="14">
        <v>0.243329825978812</v>
      </c>
      <c r="D710" s="14">
        <v>0.25244357357069303</v>
      </c>
      <c r="E710" s="14">
        <v>0.23152086753787199</v>
      </c>
      <c r="F710" s="14"/>
      <c r="G710" s="14">
        <v>0.21883812350694401</v>
      </c>
      <c r="H710" s="14">
        <v>0.25345482326532298</v>
      </c>
      <c r="I710" s="14">
        <v>0.29864836984964799</v>
      </c>
      <c r="J710" s="14">
        <v>0.27081217216092202</v>
      </c>
      <c r="K710" s="14">
        <v>0.30711637567248301</v>
      </c>
      <c r="L710" s="14">
        <v>0.14141245286582199</v>
      </c>
      <c r="M710" s="14"/>
      <c r="N710" s="14">
        <v>0.13329580472633401</v>
      </c>
      <c r="O710" s="14">
        <v>0.21063277832333699</v>
      </c>
      <c r="P710" s="14">
        <v>0.43198311170506298</v>
      </c>
      <c r="Q710" s="14">
        <v>0.14567494151865801</v>
      </c>
      <c r="R710" s="14">
        <v>0.24763267781412901</v>
      </c>
      <c r="S710" s="14"/>
      <c r="T710" s="14">
        <v>0.27518261775477698</v>
      </c>
      <c r="U710" s="14">
        <v>0.22329133080677699</v>
      </c>
      <c r="V710" s="14"/>
      <c r="W710" s="14">
        <v>0.20511424283485799</v>
      </c>
      <c r="X710" s="14">
        <v>0.25211449923168</v>
      </c>
      <c r="Y710" s="14"/>
      <c r="Z710" s="14">
        <v>0.216560504711025</v>
      </c>
      <c r="AA710" s="14">
        <v>0.260515264147192</v>
      </c>
    </row>
    <row r="711" spans="2:27" x14ac:dyDescent="0.3">
      <c r="B711" t="s">
        <v>55</v>
      </c>
      <c r="C711" s="14">
        <v>0.160953443952289</v>
      </c>
      <c r="D711" s="14">
        <v>0.18765770559019701</v>
      </c>
      <c r="E711" s="14">
        <v>0.13936078432315499</v>
      </c>
      <c r="F711" s="14"/>
      <c r="G711" s="14">
        <v>0.22237714260810401</v>
      </c>
      <c r="H711" s="14">
        <v>0.181982553842369</v>
      </c>
      <c r="I711" s="14">
        <v>9.7524677453792896E-2</v>
      </c>
      <c r="J711" s="14">
        <v>7.5846848699790206E-2</v>
      </c>
      <c r="K711" s="14">
        <v>9.5151133798756504E-3</v>
      </c>
      <c r="L711" s="14">
        <v>0.32508139772153399</v>
      </c>
      <c r="M711" s="14"/>
      <c r="N711" s="14">
        <v>0.40830676854415099</v>
      </c>
      <c r="O711" s="14">
        <v>0.19618782371163601</v>
      </c>
      <c r="P711" s="14">
        <v>-0.14230921031635799</v>
      </c>
      <c r="Q711" s="14">
        <v>0.396749747148406</v>
      </c>
      <c r="R711" s="14">
        <v>0.10775045492066899</v>
      </c>
      <c r="S711" s="14"/>
      <c r="T711" s="14">
        <v>0.12079071184724501</v>
      </c>
      <c r="U711" s="14">
        <v>0.18621969750529599</v>
      </c>
      <c r="V711" s="14"/>
      <c r="W711" s="14">
        <v>0.20532846203108401</v>
      </c>
      <c r="X711" s="14">
        <v>0.150752892178843</v>
      </c>
      <c r="Y711" s="14"/>
      <c r="Z711" s="14">
        <v>0.254421803035637</v>
      </c>
      <c r="AA711" s="14">
        <v>0.10094838481544199</v>
      </c>
    </row>
    <row r="712" spans="2:27" x14ac:dyDescent="0.3">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2:27" x14ac:dyDescent="0.3">
      <c r="B713" s="6" t="s">
        <v>262</v>
      </c>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2:27" x14ac:dyDescent="0.3">
      <c r="B714" s="24" t="s">
        <v>59</v>
      </c>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2:27" x14ac:dyDescent="0.3">
      <c r="B715" t="s">
        <v>257</v>
      </c>
      <c r="C715" s="14">
        <v>4.0068866534186003E-2</v>
      </c>
      <c r="D715" s="14">
        <v>4.9807358591005803E-2</v>
      </c>
      <c r="E715" s="14">
        <v>3.0718369022549E-2</v>
      </c>
      <c r="F715" s="14"/>
      <c r="G715" s="14">
        <v>6.6088230660185598E-2</v>
      </c>
      <c r="H715" s="14">
        <v>8.9019667936807503E-2</v>
      </c>
      <c r="I715" s="14">
        <v>4.5722305584542301E-2</v>
      </c>
      <c r="J715" s="14">
        <v>3.2266563443415497E-2</v>
      </c>
      <c r="K715" s="14">
        <v>1.2963040608562199E-2</v>
      </c>
      <c r="L715" s="14">
        <v>2.9279157956015999E-3</v>
      </c>
      <c r="M715" s="14"/>
      <c r="N715" s="14">
        <v>8.2051894151360702E-2</v>
      </c>
      <c r="O715" s="14">
        <v>4.5321665654654703E-2</v>
      </c>
      <c r="P715" s="14">
        <v>3.5202312576282098E-2</v>
      </c>
      <c r="Q715" s="14">
        <v>3.4858360600124899E-2</v>
      </c>
      <c r="R715" s="14">
        <v>0</v>
      </c>
      <c r="S715" s="14"/>
      <c r="T715" s="14">
        <v>6.18414909594679E-2</v>
      </c>
      <c r="U715" s="14">
        <v>2.6371774219729999E-2</v>
      </c>
      <c r="V715" s="14"/>
      <c r="W715" s="14">
        <v>1.0839369934171899E-2</v>
      </c>
      <c r="X715" s="14">
        <v>4.6787894633527602E-2</v>
      </c>
      <c r="Y715" s="14"/>
      <c r="Z715" s="14">
        <v>6.6302142337562403E-2</v>
      </c>
      <c r="AA715" s="14">
        <v>2.3227560220771801E-2</v>
      </c>
    </row>
    <row r="716" spans="2:27" x14ac:dyDescent="0.3">
      <c r="B716" t="s">
        <v>258</v>
      </c>
      <c r="C716" s="14">
        <v>0.14587568130782999</v>
      </c>
      <c r="D716" s="14">
        <v>0.15777999361907499</v>
      </c>
      <c r="E716" s="14">
        <v>0.13481879415200601</v>
      </c>
      <c r="F716" s="14"/>
      <c r="G716" s="14">
        <v>0.32610642042475002</v>
      </c>
      <c r="H716" s="14">
        <v>0.25661579572976001</v>
      </c>
      <c r="I716" s="14">
        <v>0.174521027061637</v>
      </c>
      <c r="J716" s="14">
        <v>8.7508255561592002E-2</v>
      </c>
      <c r="K716" s="14">
        <v>4.6458379849292797E-2</v>
      </c>
      <c r="L716" s="14">
        <v>2.68322349547928E-2</v>
      </c>
      <c r="M716" s="14"/>
      <c r="N716" s="14">
        <v>0.24708437760577301</v>
      </c>
      <c r="O716" s="14">
        <v>0.15587733088585601</v>
      </c>
      <c r="P716" s="14">
        <v>9.4163927045142204E-2</v>
      </c>
      <c r="Q716" s="14">
        <v>0.159672464922026</v>
      </c>
      <c r="R716" s="14">
        <v>0.13864825819019799</v>
      </c>
      <c r="S716" s="14"/>
      <c r="T716" s="14">
        <v>0.18481781688802501</v>
      </c>
      <c r="U716" s="14">
        <v>0.12137730134475</v>
      </c>
      <c r="V716" s="14"/>
      <c r="W716" s="14">
        <v>6.3342110423673104E-2</v>
      </c>
      <c r="X716" s="14">
        <v>0.164847796684917</v>
      </c>
      <c r="Y716" s="14"/>
      <c r="Z716" s="14">
        <v>0.20157813581327799</v>
      </c>
      <c r="AA716" s="14">
        <v>0.110115675360935</v>
      </c>
    </row>
    <row r="717" spans="2:27" x14ac:dyDescent="0.3">
      <c r="B717" t="s">
        <v>259</v>
      </c>
      <c r="C717" s="14">
        <v>0.23035077339048601</v>
      </c>
      <c r="D717" s="14">
        <v>0.21058135658091201</v>
      </c>
      <c r="E717" s="14">
        <v>0.249723747849564</v>
      </c>
      <c r="F717" s="14"/>
      <c r="G717" s="14">
        <v>0.24143805683251099</v>
      </c>
      <c r="H717" s="14">
        <v>0.30147174322158798</v>
      </c>
      <c r="I717" s="14">
        <v>0.24911277880000099</v>
      </c>
      <c r="J717" s="14">
        <v>0.264243926908447</v>
      </c>
      <c r="K717" s="14">
        <v>0.21155390561865201</v>
      </c>
      <c r="L717" s="14">
        <v>0.13513374703499401</v>
      </c>
      <c r="M717" s="14"/>
      <c r="N717" s="14">
        <v>0.22838310448698601</v>
      </c>
      <c r="O717" s="14">
        <v>0.21493709467584701</v>
      </c>
      <c r="P717" s="14">
        <v>0.18893015286377801</v>
      </c>
      <c r="Q717" s="14">
        <v>0.22083570662896301</v>
      </c>
      <c r="R717" s="14">
        <v>0.214601824026392</v>
      </c>
      <c r="S717" s="14"/>
      <c r="T717" s="14">
        <v>0.24560943423613699</v>
      </c>
      <c r="U717" s="14">
        <v>0.220751595904324</v>
      </c>
      <c r="V717" s="14"/>
      <c r="W717" s="14">
        <v>0.17942912732126701</v>
      </c>
      <c r="X717" s="14">
        <v>0.24205620833128699</v>
      </c>
      <c r="Y717" s="14"/>
      <c r="Z717" s="14">
        <v>0.2250685275897</v>
      </c>
      <c r="AA717" s="14">
        <v>0.233741883224446</v>
      </c>
    </row>
    <row r="718" spans="2:27" x14ac:dyDescent="0.3">
      <c r="B718" t="s">
        <v>260</v>
      </c>
      <c r="C718" s="14">
        <v>0.30483731463579999</v>
      </c>
      <c r="D718" s="14">
        <v>0.332596918518061</v>
      </c>
      <c r="E718" s="14">
        <v>0.27811673586615798</v>
      </c>
      <c r="F718" s="14"/>
      <c r="G718" s="14">
        <v>0.19917578307761499</v>
      </c>
      <c r="H718" s="14">
        <v>0.19439932908906199</v>
      </c>
      <c r="I718" s="14">
        <v>0.25998621493041402</v>
      </c>
      <c r="J718" s="14">
        <v>0.31452561446086102</v>
      </c>
      <c r="K718" s="14">
        <v>0.35593536668923398</v>
      </c>
      <c r="L718" s="14">
        <v>0.45907140205984498</v>
      </c>
      <c r="M718" s="14"/>
      <c r="N718" s="14">
        <v>0.26018295548784598</v>
      </c>
      <c r="O718" s="14">
        <v>0.33902933038464</v>
      </c>
      <c r="P718" s="14">
        <v>0.370120465911561</v>
      </c>
      <c r="Q718" s="14">
        <v>0.30444504067579498</v>
      </c>
      <c r="R718" s="14">
        <v>0.322236524342361</v>
      </c>
      <c r="S718" s="14"/>
      <c r="T718" s="14">
        <v>0.26512422770039901</v>
      </c>
      <c r="U718" s="14">
        <v>0.32982069776964901</v>
      </c>
      <c r="V718" s="14"/>
      <c r="W718" s="14">
        <v>0.38926020326000599</v>
      </c>
      <c r="X718" s="14">
        <v>0.28543089896412699</v>
      </c>
      <c r="Y718" s="14"/>
      <c r="Z718" s="14">
        <v>0.27413082254889498</v>
      </c>
      <c r="AA718" s="14">
        <v>0.32455034791925402</v>
      </c>
    </row>
    <row r="719" spans="2:27" x14ac:dyDescent="0.3">
      <c r="B719" t="s">
        <v>261</v>
      </c>
      <c r="C719" s="14">
        <v>0.15614276512679801</v>
      </c>
      <c r="D719" s="14">
        <v>0.18667593487561601</v>
      </c>
      <c r="E719" s="14">
        <v>0.126943588081253</v>
      </c>
      <c r="F719" s="14"/>
      <c r="G719" s="14">
        <v>5.4635856205475099E-2</v>
      </c>
      <c r="H719" s="14">
        <v>4.9192026159908399E-2</v>
      </c>
      <c r="I719" s="14">
        <v>0.11379265683793301</v>
      </c>
      <c r="J719" s="14">
        <v>0.15550166541541599</v>
      </c>
      <c r="K719" s="14">
        <v>0.262797506602167</v>
      </c>
      <c r="L719" s="14">
        <v>0.27385286018646299</v>
      </c>
      <c r="M719" s="14"/>
      <c r="N719" s="14">
        <v>9.0258293842731999E-2</v>
      </c>
      <c r="O719" s="14">
        <v>0.164085360975951</v>
      </c>
      <c r="P719" s="14">
        <v>0.26360016231682898</v>
      </c>
      <c r="Q719" s="14">
        <v>0.166773694880642</v>
      </c>
      <c r="R719" s="14">
        <v>0.105123679565241</v>
      </c>
      <c r="S719" s="14"/>
      <c r="T719" s="14">
        <v>0.13282678663997299</v>
      </c>
      <c r="U719" s="14">
        <v>0.17081077682340801</v>
      </c>
      <c r="V719" s="14"/>
      <c r="W719" s="14">
        <v>0.24536043588993001</v>
      </c>
      <c r="X719" s="14">
        <v>0.13563416571373099</v>
      </c>
      <c r="Y719" s="14"/>
      <c r="Z719" s="14">
        <v>0.135728187798173</v>
      </c>
      <c r="AA719" s="14">
        <v>0.169248568329844</v>
      </c>
    </row>
    <row r="720" spans="2:27" x14ac:dyDescent="0.3">
      <c r="B720" t="s">
        <v>52</v>
      </c>
      <c r="C720" s="14">
        <v>0.122724599004899</v>
      </c>
      <c r="D720" s="14">
        <v>6.2558437815329604E-2</v>
      </c>
      <c r="E720" s="14">
        <v>0.17967876502846999</v>
      </c>
      <c r="F720" s="14"/>
      <c r="G720" s="14">
        <v>0.112555652799463</v>
      </c>
      <c r="H720" s="14">
        <v>0.10930143786287499</v>
      </c>
      <c r="I720" s="14">
        <v>0.15686501678547299</v>
      </c>
      <c r="J720" s="14">
        <v>0.14595397421026801</v>
      </c>
      <c r="K720" s="14">
        <v>0.110291800632092</v>
      </c>
      <c r="L720" s="14">
        <v>0.102181839968303</v>
      </c>
      <c r="M720" s="14"/>
      <c r="N720" s="14">
        <v>9.2039374425303203E-2</v>
      </c>
      <c r="O720" s="14">
        <v>8.0749217423051495E-2</v>
      </c>
      <c r="P720" s="14">
        <v>4.7982979286407899E-2</v>
      </c>
      <c r="Q720" s="14">
        <v>0.113414732292449</v>
      </c>
      <c r="R720" s="14">
        <v>0.219389713875807</v>
      </c>
      <c r="S720" s="14"/>
      <c r="T720" s="14">
        <v>0.109780243575999</v>
      </c>
      <c r="U720" s="14">
        <v>0.13086785393813999</v>
      </c>
      <c r="V720" s="14"/>
      <c r="W720" s="14">
        <v>0.111768753170952</v>
      </c>
      <c r="X720" s="14">
        <v>0.12524303567240899</v>
      </c>
      <c r="Y720" s="14"/>
      <c r="Z720" s="14">
        <v>9.7192183912391997E-2</v>
      </c>
      <c r="AA720" s="14">
        <v>0.13911596494474901</v>
      </c>
    </row>
    <row r="721" spans="2:27" x14ac:dyDescent="0.3">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row>
    <row r="722" spans="2:27" x14ac:dyDescent="0.3">
      <c r="B722" s="6" t="s">
        <v>273</v>
      </c>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row>
    <row r="723" spans="2:27" x14ac:dyDescent="0.3">
      <c r="B723" s="24" t="s">
        <v>59</v>
      </c>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row>
    <row r="724" spans="2:27" x14ac:dyDescent="0.3">
      <c r="B724" t="s">
        <v>263</v>
      </c>
      <c r="C724" s="14">
        <v>0.50216229692296399</v>
      </c>
      <c r="D724" s="14">
        <v>0.48822810183176002</v>
      </c>
      <c r="E724" s="14">
        <v>0.51465407939746499</v>
      </c>
      <c r="F724" s="14"/>
      <c r="G724" s="14">
        <v>0.35433855640898898</v>
      </c>
      <c r="H724" s="14">
        <v>0.42894267694111898</v>
      </c>
      <c r="I724" s="14">
        <v>0.47081719991005699</v>
      </c>
      <c r="J724" s="14">
        <v>0.51270118513071405</v>
      </c>
      <c r="K724" s="14">
        <v>0.57626695966592101</v>
      </c>
      <c r="L724" s="14">
        <v>0.627108116001586</v>
      </c>
      <c r="M724" s="14"/>
      <c r="N724" s="14">
        <v>0.49455233453287301</v>
      </c>
      <c r="O724" s="14">
        <v>0.56580658682183904</v>
      </c>
      <c r="P724" s="14">
        <v>0.57810089707537105</v>
      </c>
      <c r="Q724" s="14">
        <v>0.53443169940705004</v>
      </c>
      <c r="R724" s="14">
        <v>0.34576877509377002</v>
      </c>
      <c r="S724" s="14"/>
      <c r="T724" s="14">
        <v>0.45150618878124199</v>
      </c>
      <c r="U724" s="14">
        <v>0.53402990167081199</v>
      </c>
      <c r="V724" s="14"/>
      <c r="W724" s="14">
        <v>0.61404726892527794</v>
      </c>
      <c r="X724" s="14">
        <v>0.47644313107262798</v>
      </c>
      <c r="Y724" s="14"/>
      <c r="Z724" s="14">
        <v>0.478217840987746</v>
      </c>
      <c r="AA724" s="14">
        <v>0.517534220732081</v>
      </c>
    </row>
    <row r="725" spans="2:27" x14ac:dyDescent="0.3">
      <c r="B725" t="s">
        <v>264</v>
      </c>
      <c r="C725" s="14">
        <v>0.471731589981151</v>
      </c>
      <c r="D725" s="14">
        <v>0.51621157224422598</v>
      </c>
      <c r="E725" s="14">
        <v>0.42810052503031099</v>
      </c>
      <c r="F725" s="14"/>
      <c r="G725" s="14">
        <v>0.30844337631440599</v>
      </c>
      <c r="H725" s="14">
        <v>0.42048699050173</v>
      </c>
      <c r="I725" s="14">
        <v>0.45983918381864602</v>
      </c>
      <c r="J725" s="14">
        <v>0.48364771357589897</v>
      </c>
      <c r="K725" s="14">
        <v>0.51614087536452802</v>
      </c>
      <c r="L725" s="14">
        <v>0.59211665418000603</v>
      </c>
      <c r="M725" s="14"/>
      <c r="N725" s="14">
        <v>0.45505015432655999</v>
      </c>
      <c r="O725" s="14">
        <v>0.53188254665378998</v>
      </c>
      <c r="P725" s="14">
        <v>0.551413682774472</v>
      </c>
      <c r="Q725" s="14">
        <v>0.48761547965052798</v>
      </c>
      <c r="R725" s="14">
        <v>0.29564886974253701</v>
      </c>
      <c r="S725" s="14"/>
      <c r="T725" s="14">
        <v>0.44250868553459499</v>
      </c>
      <c r="U725" s="14">
        <v>0.49011563097146099</v>
      </c>
      <c r="V725" s="14"/>
      <c r="W725" s="14">
        <v>0.55674049249659396</v>
      </c>
      <c r="X725" s="14">
        <v>0.452190466419852</v>
      </c>
      <c r="Y725" s="14"/>
      <c r="Z725" s="14">
        <v>0.47805000723047397</v>
      </c>
      <c r="AA725" s="14">
        <v>0.46767527611820198</v>
      </c>
    </row>
    <row r="726" spans="2:27" x14ac:dyDescent="0.3">
      <c r="B726" t="s">
        <v>265</v>
      </c>
      <c r="C726" s="14">
        <v>0.26892807807056002</v>
      </c>
      <c r="D726" s="14">
        <v>0.286868989095239</v>
      </c>
      <c r="E726" s="14">
        <v>0.25121927642536102</v>
      </c>
      <c r="F726" s="14"/>
      <c r="G726" s="14">
        <v>0.32210429497488602</v>
      </c>
      <c r="H726" s="14">
        <v>0.22846369280488801</v>
      </c>
      <c r="I726" s="14">
        <v>0.24212439899857199</v>
      </c>
      <c r="J726" s="14">
        <v>0.26306990730170698</v>
      </c>
      <c r="K726" s="14">
        <v>0.27430277227748801</v>
      </c>
      <c r="L726" s="14">
        <v>0.289348779463794</v>
      </c>
      <c r="M726" s="14"/>
      <c r="N726" s="14">
        <v>0.33491888370103401</v>
      </c>
      <c r="O726" s="14">
        <v>0.23706730888864599</v>
      </c>
      <c r="P726" s="14">
        <v>0.21480467715162199</v>
      </c>
      <c r="Q726" s="14">
        <v>0.30488947399616001</v>
      </c>
      <c r="R726" s="14">
        <v>0.33920894169952898</v>
      </c>
      <c r="S726" s="14"/>
      <c r="T726" s="14">
        <v>0.233670115669904</v>
      </c>
      <c r="U726" s="14">
        <v>0.29110875580551498</v>
      </c>
      <c r="V726" s="14"/>
      <c r="W726" s="14">
        <v>0.28384295450084401</v>
      </c>
      <c r="X726" s="14">
        <v>0.26549957311870798</v>
      </c>
      <c r="Y726" s="14"/>
      <c r="Z726" s="14">
        <v>0.28168757748552298</v>
      </c>
      <c r="AA726" s="14">
        <v>0.26073670160412699</v>
      </c>
    </row>
    <row r="727" spans="2:27" x14ac:dyDescent="0.3">
      <c r="B727" t="s">
        <v>266</v>
      </c>
      <c r="C727" s="14">
        <v>0.24806237680793</v>
      </c>
      <c r="D727" s="14">
        <v>0.26951062686201599</v>
      </c>
      <c r="E727" s="14">
        <v>0.22808409135626101</v>
      </c>
      <c r="F727" s="14"/>
      <c r="G727" s="14">
        <v>0.23163195867860001</v>
      </c>
      <c r="H727" s="14">
        <v>0.232112763577207</v>
      </c>
      <c r="I727" s="14">
        <v>0.26776759899464198</v>
      </c>
      <c r="J727" s="14">
        <v>0.222926829827781</v>
      </c>
      <c r="K727" s="14">
        <v>0.230672980609477</v>
      </c>
      <c r="L727" s="14">
        <v>0.287962801392186</v>
      </c>
      <c r="M727" s="14"/>
      <c r="N727" s="14">
        <v>0.25658268756513197</v>
      </c>
      <c r="O727" s="14">
        <v>0.30130008882319997</v>
      </c>
      <c r="P727" s="14">
        <v>0.28593883038636903</v>
      </c>
      <c r="Q727" s="14">
        <v>0.25435005858281101</v>
      </c>
      <c r="R727" s="14">
        <v>0.25137825208715397</v>
      </c>
      <c r="S727" s="14"/>
      <c r="T727" s="14">
        <v>0.25756991167820398</v>
      </c>
      <c r="U727" s="14">
        <v>0.24208121531552601</v>
      </c>
      <c r="V727" s="14"/>
      <c r="W727" s="14">
        <v>0.23556223646862301</v>
      </c>
      <c r="X727" s="14">
        <v>0.250935802763048</v>
      </c>
      <c r="Y727" s="14"/>
      <c r="Z727" s="14">
        <v>0.26742214351906302</v>
      </c>
      <c r="AA727" s="14">
        <v>0.23563374365581399</v>
      </c>
    </row>
    <row r="728" spans="2:27" x14ac:dyDescent="0.3">
      <c r="B728" t="s">
        <v>267</v>
      </c>
      <c r="C728" s="14">
        <v>0.22339290144189</v>
      </c>
      <c r="D728" s="14">
        <v>0.211682727576742</v>
      </c>
      <c r="E728" s="14">
        <v>0.235682348965846</v>
      </c>
      <c r="F728" s="14"/>
      <c r="G728" s="14">
        <v>0.234899521334302</v>
      </c>
      <c r="H728" s="14">
        <v>0.269556382845487</v>
      </c>
      <c r="I728" s="14">
        <v>0.23028629362157901</v>
      </c>
      <c r="J728" s="14">
        <v>0.18537330954585399</v>
      </c>
      <c r="K728" s="14">
        <v>0.217146843731129</v>
      </c>
      <c r="L728" s="14">
        <v>0.20764338374505001</v>
      </c>
      <c r="M728" s="14"/>
      <c r="N728" s="14">
        <v>0.25502435517366501</v>
      </c>
      <c r="O728" s="14">
        <v>0.23453235389560201</v>
      </c>
      <c r="P728" s="14">
        <v>0.231985511445988</v>
      </c>
      <c r="Q728" s="14">
        <v>0.204363728059552</v>
      </c>
      <c r="R728" s="14">
        <v>0.22952961543141501</v>
      </c>
      <c r="S728" s="14"/>
      <c r="T728" s="14">
        <v>0.241872765410033</v>
      </c>
      <c r="U728" s="14">
        <v>0.21176727479321</v>
      </c>
      <c r="V728" s="14"/>
      <c r="W728" s="14">
        <v>0.23595972106655999</v>
      </c>
      <c r="X728" s="14">
        <v>0.220504147819719</v>
      </c>
      <c r="Y728" s="14"/>
      <c r="Z728" s="14">
        <v>0.24498702989329699</v>
      </c>
      <c r="AA728" s="14">
        <v>0.209529846955399</v>
      </c>
    </row>
    <row r="729" spans="2:27" x14ac:dyDescent="0.3">
      <c r="B729" t="s">
        <v>268</v>
      </c>
      <c r="C729" s="14">
        <v>0.20723724873028099</v>
      </c>
      <c r="D729" s="14">
        <v>0.20733199461280299</v>
      </c>
      <c r="E729" s="14">
        <v>0.207942839685714</v>
      </c>
      <c r="F729" s="14"/>
      <c r="G729" s="14">
        <v>0.27834827980119198</v>
      </c>
      <c r="H729" s="14">
        <v>0.224586403583063</v>
      </c>
      <c r="I729" s="14">
        <v>0.19354306467018501</v>
      </c>
      <c r="J729" s="14">
        <v>0.18833111103843</v>
      </c>
      <c r="K729" s="14">
        <v>0.203469258837638</v>
      </c>
      <c r="L729" s="14">
        <v>0.17483852026084001</v>
      </c>
      <c r="M729" s="14"/>
      <c r="N729" s="14">
        <v>0.19339608598796801</v>
      </c>
      <c r="O729" s="14">
        <v>0.23806088672424799</v>
      </c>
      <c r="P729" s="14">
        <v>0.246635700027067</v>
      </c>
      <c r="Q729" s="14">
        <v>0.181988763310726</v>
      </c>
      <c r="R729" s="14">
        <v>0.17589274911827699</v>
      </c>
      <c r="S729" s="14"/>
      <c r="T729" s="14">
        <v>0.202512709538478</v>
      </c>
      <c r="U729" s="14">
        <v>0.210209442076814</v>
      </c>
      <c r="V729" s="14"/>
      <c r="W729" s="14">
        <v>0.19862987905079499</v>
      </c>
      <c r="X729" s="14">
        <v>0.20921583767176299</v>
      </c>
      <c r="Y729" s="14"/>
      <c r="Z729" s="14">
        <v>0.207087341542953</v>
      </c>
      <c r="AA729" s="14">
        <v>0.207333486534484</v>
      </c>
    </row>
    <row r="730" spans="2:27" x14ac:dyDescent="0.3">
      <c r="B730" t="s">
        <v>269</v>
      </c>
      <c r="C730" s="14">
        <v>0.164736321432326</v>
      </c>
      <c r="D730" s="14">
        <v>0.17753326241395201</v>
      </c>
      <c r="E730" s="14">
        <v>0.15207982848826801</v>
      </c>
      <c r="F730" s="14"/>
      <c r="G730" s="14">
        <v>0.16626113920323901</v>
      </c>
      <c r="H730" s="14">
        <v>0.17525728982359001</v>
      </c>
      <c r="I730" s="14">
        <v>0.18034389126803099</v>
      </c>
      <c r="J730" s="14">
        <v>0.19071060054085001</v>
      </c>
      <c r="K730" s="14">
        <v>0.16287562764031299</v>
      </c>
      <c r="L730" s="14">
        <v>0.122708979277005</v>
      </c>
      <c r="M730" s="14"/>
      <c r="N730" s="14">
        <v>0.15697734217333001</v>
      </c>
      <c r="O730" s="14">
        <v>0.18252789203797501</v>
      </c>
      <c r="P730" s="14">
        <v>0.17313337810554499</v>
      </c>
      <c r="Q730" s="14">
        <v>0.187721945277602</v>
      </c>
      <c r="R730" s="14">
        <v>0.16106956793479699</v>
      </c>
      <c r="S730" s="14"/>
      <c r="T730" s="14">
        <v>0.179657810508213</v>
      </c>
      <c r="U730" s="14">
        <v>0.155349257688911</v>
      </c>
      <c r="V730" s="14"/>
      <c r="W730" s="14">
        <v>0.12518264018133701</v>
      </c>
      <c r="X730" s="14">
        <v>0.17382858529833101</v>
      </c>
      <c r="Y730" s="14"/>
      <c r="Z730" s="14">
        <v>0.15175958483347801</v>
      </c>
      <c r="AA730" s="14">
        <v>0.17306716038845801</v>
      </c>
    </row>
    <row r="731" spans="2:27" x14ac:dyDescent="0.3">
      <c r="B731" t="s">
        <v>270</v>
      </c>
      <c r="C731" s="14">
        <v>0.150994753738457</v>
      </c>
      <c r="D731" s="14">
        <v>0.15177354713244101</v>
      </c>
      <c r="E731" s="14">
        <v>0.150816124158306</v>
      </c>
      <c r="F731" s="14"/>
      <c r="G731" s="14">
        <v>0.23986757810332399</v>
      </c>
      <c r="H731" s="14">
        <v>0.20823106403433</v>
      </c>
      <c r="I731" s="14">
        <v>0.13061028094764099</v>
      </c>
      <c r="J731" s="14">
        <v>0.13779087853920599</v>
      </c>
      <c r="K731" s="14">
        <v>0.103472013386414</v>
      </c>
      <c r="L731" s="14">
        <v>0.104557858781046</v>
      </c>
      <c r="M731" s="14"/>
      <c r="N731" s="14">
        <v>0.197653820565109</v>
      </c>
      <c r="O731" s="14">
        <v>0.11831391817369501</v>
      </c>
      <c r="P731" s="14">
        <v>9.9266786542039895E-2</v>
      </c>
      <c r="Q731" s="14">
        <v>0.16237292203256801</v>
      </c>
      <c r="R731" s="14">
        <v>0.24199753453484399</v>
      </c>
      <c r="S731" s="14"/>
      <c r="T731" s="14">
        <v>0.14685618991421201</v>
      </c>
      <c r="U731" s="14">
        <v>0.153598311749779</v>
      </c>
      <c r="V731" s="14"/>
      <c r="W731" s="14">
        <v>9.6013211009016899E-2</v>
      </c>
      <c r="X731" s="14">
        <v>0.16363344319656001</v>
      </c>
      <c r="Y731" s="14"/>
      <c r="Z731" s="14">
        <v>0.18037437956463401</v>
      </c>
      <c r="AA731" s="14">
        <v>0.13213354549207901</v>
      </c>
    </row>
    <row r="732" spans="2:27" x14ac:dyDescent="0.3">
      <c r="B732" t="s">
        <v>271</v>
      </c>
      <c r="C732" s="14">
        <v>0.110729433970763</v>
      </c>
      <c r="D732" s="14">
        <v>0.13222795216285399</v>
      </c>
      <c r="E732" s="14">
        <v>9.0173222377990803E-2</v>
      </c>
      <c r="F732" s="14"/>
      <c r="G732" s="14">
        <v>0.115352336022089</v>
      </c>
      <c r="H732" s="14">
        <v>0.16697516740406099</v>
      </c>
      <c r="I732" s="14">
        <v>0.105501364140731</v>
      </c>
      <c r="J732" s="14">
        <v>8.9538841323630297E-2</v>
      </c>
      <c r="K732" s="14">
        <v>0.101201047545475</v>
      </c>
      <c r="L732" s="14">
        <v>8.9780204501010999E-2</v>
      </c>
      <c r="M732" s="14"/>
      <c r="N732" s="14">
        <v>0.14433998029592501</v>
      </c>
      <c r="O732" s="14">
        <v>9.7926258351509102E-2</v>
      </c>
      <c r="P732" s="14">
        <v>0.103940579596938</v>
      </c>
      <c r="Q732" s="14">
        <v>0.159085422044529</v>
      </c>
      <c r="R732" s="14">
        <v>9.9772874125728495E-2</v>
      </c>
      <c r="S732" s="14"/>
      <c r="T732" s="14">
        <v>0.121939278951362</v>
      </c>
      <c r="U732" s="14">
        <v>0.10367735432566</v>
      </c>
      <c r="V732" s="14"/>
      <c r="W732" s="14">
        <v>7.6242884907909203E-2</v>
      </c>
      <c r="X732" s="14">
        <v>0.118656908582233</v>
      </c>
      <c r="Y732" s="14"/>
      <c r="Z732" s="14">
        <v>0.13492292209638801</v>
      </c>
      <c r="AA732" s="14">
        <v>9.5197635831350005E-2</v>
      </c>
    </row>
    <row r="733" spans="2:27" x14ac:dyDescent="0.3">
      <c r="B733" t="s">
        <v>52</v>
      </c>
      <c r="C733" s="14">
        <v>8.1214426255185407E-2</v>
      </c>
      <c r="D733" s="14">
        <v>5.7305217018121399E-2</v>
      </c>
      <c r="E733" s="14">
        <v>0.10486264945111699</v>
      </c>
      <c r="F733" s="14"/>
      <c r="G733" s="14">
        <v>0.10204389355032401</v>
      </c>
      <c r="H733" s="14">
        <v>7.4593113359561605E-2</v>
      </c>
      <c r="I733" s="14">
        <v>8.7079432655610203E-2</v>
      </c>
      <c r="J733" s="14">
        <v>8.1803141707574495E-2</v>
      </c>
      <c r="K733" s="14">
        <v>8.7126903371519293E-2</v>
      </c>
      <c r="L733" s="14">
        <v>6.3538847246339E-2</v>
      </c>
      <c r="M733" s="14"/>
      <c r="N733" s="14">
        <v>4.5344332169759603E-2</v>
      </c>
      <c r="O733" s="14">
        <v>5.1717645437406201E-2</v>
      </c>
      <c r="P733" s="14">
        <v>5.0975925472200499E-2</v>
      </c>
      <c r="Q733" s="14">
        <v>4.9361229183298001E-2</v>
      </c>
      <c r="R733" s="14">
        <v>9.4348422516686806E-2</v>
      </c>
      <c r="S733" s="14"/>
      <c r="T733" s="14">
        <v>9.5135010421825594E-2</v>
      </c>
      <c r="U733" s="14">
        <v>7.2457028769367299E-2</v>
      </c>
      <c r="V733" s="14"/>
      <c r="W733" s="14">
        <v>7.8693653853985607E-2</v>
      </c>
      <c r="X733" s="14">
        <v>8.1793879977138897E-2</v>
      </c>
      <c r="Y733" s="14"/>
      <c r="Z733" s="14">
        <v>4.6035883927441901E-2</v>
      </c>
      <c r="AA733" s="14">
        <v>0.10379843792957499</v>
      </c>
    </row>
    <row r="734" spans="2:27" x14ac:dyDescent="0.3">
      <c r="B734" t="s">
        <v>272</v>
      </c>
      <c r="C734" s="14">
        <v>3.6781210570785997E-2</v>
      </c>
      <c r="D734" s="14">
        <v>3.22681432050431E-2</v>
      </c>
      <c r="E734" s="14">
        <v>4.0518506723584202E-2</v>
      </c>
      <c r="F734" s="14"/>
      <c r="G734" s="14">
        <v>2.20061855246554E-2</v>
      </c>
      <c r="H734" s="14">
        <v>3.0743639967613999E-2</v>
      </c>
      <c r="I734" s="14">
        <v>4.0331668704093798E-2</v>
      </c>
      <c r="J734" s="14">
        <v>6.0266926530259501E-2</v>
      </c>
      <c r="K734" s="14">
        <v>3.3450152202227398E-2</v>
      </c>
      <c r="L734" s="14">
        <v>3.1831849192206801E-2</v>
      </c>
      <c r="M734" s="14"/>
      <c r="N734" s="14">
        <v>2.5326564227204799E-2</v>
      </c>
      <c r="O734" s="14">
        <v>2.0456945686915699E-2</v>
      </c>
      <c r="P734" s="14">
        <v>3.0180739729767599E-2</v>
      </c>
      <c r="Q734" s="14">
        <v>2.37864638952212E-2</v>
      </c>
      <c r="R734" s="14">
        <v>6.69889597684694E-2</v>
      </c>
      <c r="S734" s="14"/>
      <c r="T734" s="14">
        <v>4.0139950312419501E-2</v>
      </c>
      <c r="U734" s="14">
        <v>3.4668237536264503E-2</v>
      </c>
      <c r="V734" s="14"/>
      <c r="W734" s="14">
        <v>3.7313082784837998E-2</v>
      </c>
      <c r="X734" s="14">
        <v>3.6658948309469003E-2</v>
      </c>
      <c r="Y734" s="14"/>
      <c r="Z734" s="14">
        <v>4.6228018729005199E-2</v>
      </c>
      <c r="AA734" s="14">
        <v>3.07165242133105E-2</v>
      </c>
    </row>
    <row r="735" spans="2:27" x14ac:dyDescent="0.3">
      <c r="B735" t="s">
        <v>83</v>
      </c>
      <c r="C735" s="14">
        <v>1.1713581965132E-3</v>
      </c>
      <c r="D735" s="14">
        <v>1.6065212171377399E-3</v>
      </c>
      <c r="E735" s="14">
        <v>7.51148470614614E-4</v>
      </c>
      <c r="F735" s="14"/>
      <c r="G735" s="14">
        <v>0</v>
      </c>
      <c r="H735" s="14">
        <v>0</v>
      </c>
      <c r="I735" s="14">
        <v>2.5546566582026202E-3</v>
      </c>
      <c r="J735" s="14">
        <v>2.2338908635606901E-3</v>
      </c>
      <c r="K735" s="14">
        <v>0</v>
      </c>
      <c r="L735" s="14">
        <v>1.70294403093675E-3</v>
      </c>
      <c r="M735" s="14"/>
      <c r="N735" s="14">
        <v>3.2980266342439299E-3</v>
      </c>
      <c r="O735" s="14">
        <v>0</v>
      </c>
      <c r="P735" s="14">
        <v>0</v>
      </c>
      <c r="Q735" s="14">
        <v>0</v>
      </c>
      <c r="R735" s="14">
        <v>0</v>
      </c>
      <c r="S735" s="14"/>
      <c r="T735" s="14">
        <v>0</v>
      </c>
      <c r="U735" s="14">
        <v>1.9082561026887101E-3</v>
      </c>
      <c r="V735" s="14"/>
      <c r="W735" s="14">
        <v>1.91012291479816E-3</v>
      </c>
      <c r="X735" s="14">
        <v>1.0015372458179301E-3</v>
      </c>
      <c r="Y735" s="14"/>
      <c r="Z735" s="14">
        <v>2.9959531573685301E-3</v>
      </c>
      <c r="AA735" s="14">
        <v>0</v>
      </c>
    </row>
    <row r="736" spans="2:27" x14ac:dyDescent="0.3">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row>
    <row r="737" spans="2:27" x14ac:dyDescent="0.3">
      <c r="B737" s="6" t="s">
        <v>281</v>
      </c>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row>
    <row r="738" spans="2:27" x14ac:dyDescent="0.3">
      <c r="B738" s="24" t="s">
        <v>59</v>
      </c>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row>
    <row r="739" spans="2:27" x14ac:dyDescent="0.3">
      <c r="B739" t="s">
        <v>274</v>
      </c>
      <c r="C739" s="14">
        <v>6.51956196130411E-2</v>
      </c>
      <c r="D739" s="14">
        <v>6.8637659734151896E-2</v>
      </c>
      <c r="E739" s="14">
        <v>6.2087242783931199E-2</v>
      </c>
      <c r="F739" s="14"/>
      <c r="G739" s="14">
        <v>5.5027373809702899E-2</v>
      </c>
      <c r="H739" s="14">
        <v>8.5196070456751302E-2</v>
      </c>
      <c r="I739" s="14">
        <v>8.4400797986978901E-2</v>
      </c>
      <c r="J739" s="14">
        <v>7.3956449190025794E-2</v>
      </c>
      <c r="K739" s="14">
        <v>6.2075675502837498E-2</v>
      </c>
      <c r="L739" s="14">
        <v>3.5110670996141E-2</v>
      </c>
      <c r="M739" s="14"/>
      <c r="N739" s="14">
        <v>5.9591162890419803E-2</v>
      </c>
      <c r="O739" s="14">
        <v>6.8427456147641993E-2</v>
      </c>
      <c r="P739" s="14">
        <v>7.4372100540922206E-2</v>
      </c>
      <c r="Q739" s="14">
        <v>6.5995043867911093E-2</v>
      </c>
      <c r="R739" s="14">
        <v>8.4506206745230697E-2</v>
      </c>
      <c r="S739" s="14"/>
      <c r="T739" s="14">
        <v>7.2940856497554399E-2</v>
      </c>
      <c r="U739" s="14">
        <v>6.03231144647264E-2</v>
      </c>
      <c r="V739" s="14"/>
      <c r="W739" s="14">
        <v>4.1092665670416501E-2</v>
      </c>
      <c r="X739" s="14">
        <v>7.0736201684425598E-2</v>
      </c>
      <c r="Y739" s="14"/>
      <c r="Z739" s="14">
        <v>7.7244949169473498E-2</v>
      </c>
      <c r="AA739" s="14">
        <v>5.74601598308878E-2</v>
      </c>
    </row>
    <row r="740" spans="2:27" x14ac:dyDescent="0.3">
      <c r="B740" t="s">
        <v>275</v>
      </c>
      <c r="C740" s="14">
        <v>0.254476836719293</v>
      </c>
      <c r="D740" s="14">
        <v>0.25110178109971198</v>
      </c>
      <c r="E740" s="14">
        <v>0.25794985485251198</v>
      </c>
      <c r="F740" s="14"/>
      <c r="G740" s="14">
        <v>0.30063382945278</v>
      </c>
      <c r="H740" s="14">
        <v>0.31370014092687798</v>
      </c>
      <c r="I740" s="14">
        <v>0.286974331358752</v>
      </c>
      <c r="J740" s="14">
        <v>0.27672916026093902</v>
      </c>
      <c r="K740" s="14">
        <v>0.17479402071331601</v>
      </c>
      <c r="L740" s="14">
        <v>0.184725876484021</v>
      </c>
      <c r="M740" s="14"/>
      <c r="N740" s="14">
        <v>0.27905751376722998</v>
      </c>
      <c r="O740" s="14">
        <v>0.23072117593272701</v>
      </c>
      <c r="P740" s="14">
        <v>0.31802606266712902</v>
      </c>
      <c r="Q740" s="14">
        <v>0.22912560528778</v>
      </c>
      <c r="R740" s="14">
        <v>0.31665020065541299</v>
      </c>
      <c r="S740" s="14"/>
      <c r="T740" s="14">
        <v>0.281773801718471</v>
      </c>
      <c r="U740" s="14">
        <v>0.23730439842269299</v>
      </c>
      <c r="V740" s="14"/>
      <c r="W740" s="14">
        <v>0.17941258434215199</v>
      </c>
      <c r="X740" s="14">
        <v>0.271731968679994</v>
      </c>
      <c r="Y740" s="14"/>
      <c r="Z740" s="14">
        <v>0.24324505541077099</v>
      </c>
      <c r="AA740" s="14">
        <v>0.26168744476076999</v>
      </c>
    </row>
    <row r="741" spans="2:27" x14ac:dyDescent="0.3">
      <c r="B741" t="s">
        <v>276</v>
      </c>
      <c r="C741" s="14">
        <v>0.25923174076573602</v>
      </c>
      <c r="D741" s="14">
        <v>0.263857173454561</v>
      </c>
      <c r="E741" s="14">
        <v>0.25571559496195501</v>
      </c>
      <c r="F741" s="14"/>
      <c r="G741" s="14">
        <v>0.21714041980585599</v>
      </c>
      <c r="H741" s="14">
        <v>0.211476732255207</v>
      </c>
      <c r="I741" s="14">
        <v>0.22698056551108101</v>
      </c>
      <c r="J741" s="14">
        <v>0.26499274650384402</v>
      </c>
      <c r="K741" s="14">
        <v>0.31854895133320699</v>
      </c>
      <c r="L741" s="14">
        <v>0.30773298980086999</v>
      </c>
      <c r="M741" s="14"/>
      <c r="N741" s="14">
        <v>0.20814346119708399</v>
      </c>
      <c r="O741" s="14">
        <v>0.27796457085267501</v>
      </c>
      <c r="P741" s="14">
        <v>0.25643568580954101</v>
      </c>
      <c r="Q741" s="14">
        <v>0.28168547893051299</v>
      </c>
      <c r="R741" s="14">
        <v>0.18738788193741199</v>
      </c>
      <c r="S741" s="14"/>
      <c r="T741" s="14">
        <v>0.23510679124494799</v>
      </c>
      <c r="U741" s="14">
        <v>0.27440867369827399</v>
      </c>
      <c r="V741" s="14"/>
      <c r="W741" s="14">
        <v>0.30440385249787699</v>
      </c>
      <c r="X741" s="14">
        <v>0.24884795988205499</v>
      </c>
      <c r="Y741" s="14"/>
      <c r="Z741" s="14">
        <v>0.24245745666517399</v>
      </c>
      <c r="AA741" s="14">
        <v>0.27000053909817501</v>
      </c>
    </row>
    <row r="742" spans="2:27" x14ac:dyDescent="0.3">
      <c r="B742" t="s">
        <v>277</v>
      </c>
      <c r="C742" s="14">
        <v>0.21280906653350701</v>
      </c>
      <c r="D742" s="14">
        <v>0.233697088186164</v>
      </c>
      <c r="E742" s="14">
        <v>0.191198646564083</v>
      </c>
      <c r="F742" s="14"/>
      <c r="G742" s="14">
        <v>0.20762619178004599</v>
      </c>
      <c r="H742" s="14">
        <v>0.23941713190425601</v>
      </c>
      <c r="I742" s="14">
        <v>0.211290428764945</v>
      </c>
      <c r="J742" s="14">
        <v>0.16909454799794099</v>
      </c>
      <c r="K742" s="14">
        <v>0.21535282047325499</v>
      </c>
      <c r="L742" s="14">
        <v>0.22958536085675099</v>
      </c>
      <c r="M742" s="14"/>
      <c r="N742" s="14">
        <v>0.25762678598261401</v>
      </c>
      <c r="O742" s="14">
        <v>0.23092333487984701</v>
      </c>
      <c r="P742" s="14">
        <v>0.17736084387324799</v>
      </c>
      <c r="Q742" s="14">
        <v>0.24411164635112501</v>
      </c>
      <c r="R742" s="14">
        <v>0.163571905802151</v>
      </c>
      <c r="S742" s="14"/>
      <c r="T742" s="14">
        <v>0.20518024040578101</v>
      </c>
      <c r="U742" s="14">
        <v>0.217608338026064</v>
      </c>
      <c r="V742" s="14"/>
      <c r="W742" s="14">
        <v>0.243028042687462</v>
      </c>
      <c r="X742" s="14">
        <v>0.20586258528922699</v>
      </c>
      <c r="Y742" s="14"/>
      <c r="Z742" s="14">
        <v>0.24937476185829299</v>
      </c>
      <c r="AA742" s="14">
        <v>0.189334526786991</v>
      </c>
    </row>
    <row r="743" spans="2:27" x14ac:dyDescent="0.3">
      <c r="B743" t="s">
        <v>278</v>
      </c>
      <c r="C743" s="14">
        <v>9.0533191651764405E-2</v>
      </c>
      <c r="D743" s="14">
        <v>0.121201763378847</v>
      </c>
      <c r="E743" s="14">
        <v>6.0949201687128897E-2</v>
      </c>
      <c r="F743" s="14"/>
      <c r="G743" s="14">
        <v>0.135076571189304</v>
      </c>
      <c r="H743" s="14">
        <v>6.3422374240489299E-2</v>
      </c>
      <c r="I743" s="14">
        <v>9.4817006288753794E-2</v>
      </c>
      <c r="J743" s="14">
        <v>7.02153628488347E-2</v>
      </c>
      <c r="K743" s="14">
        <v>8.5957474581307397E-2</v>
      </c>
      <c r="L743" s="14">
        <v>9.8989652070819098E-2</v>
      </c>
      <c r="M743" s="14"/>
      <c r="N743" s="14">
        <v>0.113014410774949</v>
      </c>
      <c r="O743" s="14">
        <v>0.104476166175951</v>
      </c>
      <c r="P743" s="14">
        <v>9.0503479821725102E-2</v>
      </c>
      <c r="Q743" s="14">
        <v>8.1548109779817607E-2</v>
      </c>
      <c r="R743" s="14">
        <v>5.4041998567664097E-2</v>
      </c>
      <c r="S743" s="14"/>
      <c r="T743" s="14">
        <v>9.5886485024078899E-2</v>
      </c>
      <c r="U743" s="14">
        <v>8.7165450947900694E-2</v>
      </c>
      <c r="V743" s="14"/>
      <c r="W743" s="14">
        <v>7.8293669251929099E-2</v>
      </c>
      <c r="X743" s="14">
        <v>9.3346708971353706E-2</v>
      </c>
      <c r="Y743" s="14"/>
      <c r="Z743" s="14">
        <v>0.102405983038688</v>
      </c>
      <c r="AA743" s="14">
        <v>8.2911066300697694E-2</v>
      </c>
    </row>
    <row r="744" spans="2:27" x14ac:dyDescent="0.3">
      <c r="B744" t="s">
        <v>102</v>
      </c>
      <c r="C744" s="14">
        <v>0.117753544716657</v>
      </c>
      <c r="D744" s="14">
        <v>6.1504534146564399E-2</v>
      </c>
      <c r="E744" s="14">
        <v>0.17209945915038899</v>
      </c>
      <c r="F744" s="14"/>
      <c r="G744" s="14">
        <v>8.4495613962311006E-2</v>
      </c>
      <c r="H744" s="14">
        <v>8.6787550216418194E-2</v>
      </c>
      <c r="I744" s="14">
        <v>9.5536870089489398E-2</v>
      </c>
      <c r="J744" s="14">
        <v>0.14501173319841501</v>
      </c>
      <c r="K744" s="14">
        <v>0.14327105739607701</v>
      </c>
      <c r="L744" s="14">
        <v>0.143855449791399</v>
      </c>
      <c r="M744" s="14"/>
      <c r="N744" s="14">
        <v>8.2566665387703297E-2</v>
      </c>
      <c r="O744" s="14">
        <v>8.7487296011157997E-2</v>
      </c>
      <c r="P744" s="14">
        <v>8.3301827287435098E-2</v>
      </c>
      <c r="Q744" s="14">
        <v>9.7534115782853703E-2</v>
      </c>
      <c r="R744" s="14">
        <v>0.19384180629212999</v>
      </c>
      <c r="S744" s="14"/>
      <c r="T744" s="14">
        <v>0.10911182510916601</v>
      </c>
      <c r="U744" s="14">
        <v>0.12319002444034199</v>
      </c>
      <c r="V744" s="14"/>
      <c r="W744" s="14">
        <v>0.153769185550164</v>
      </c>
      <c r="X744" s="14">
        <v>0.109474575492944</v>
      </c>
      <c r="Y744" s="14"/>
      <c r="Z744" s="14">
        <v>8.5271793857600697E-2</v>
      </c>
      <c r="AA744" s="14">
        <v>0.13860626322247799</v>
      </c>
    </row>
    <row r="745" spans="2:27" x14ac:dyDescent="0.3">
      <c r="B745" t="s">
        <v>279</v>
      </c>
      <c r="C745" s="14">
        <v>0.31967245633233499</v>
      </c>
      <c r="D745" s="14">
        <v>0.31973944083386402</v>
      </c>
      <c r="E745" s="14">
        <v>0.320037097636444</v>
      </c>
      <c r="F745" s="14"/>
      <c r="G745" s="14">
        <v>0.35566120326248302</v>
      </c>
      <c r="H745" s="14">
        <v>0.39889621138362902</v>
      </c>
      <c r="I745" s="14">
        <v>0.37137512934573103</v>
      </c>
      <c r="J745" s="14">
        <v>0.350685609450965</v>
      </c>
      <c r="K745" s="14">
        <v>0.236869696216153</v>
      </c>
      <c r="L745" s="14">
        <v>0.21983654748016199</v>
      </c>
      <c r="M745" s="14"/>
      <c r="N745" s="14">
        <v>0.33864867665765003</v>
      </c>
      <c r="O745" s="14">
        <v>0.29914863208036901</v>
      </c>
      <c r="P745" s="14">
        <v>0.39239816320805099</v>
      </c>
      <c r="Q745" s="14">
        <v>0.29512064915569097</v>
      </c>
      <c r="R745" s="14">
        <v>0.40115640740064301</v>
      </c>
      <c r="S745" s="14"/>
      <c r="T745" s="14">
        <v>0.35471465821602599</v>
      </c>
      <c r="U745" s="14">
        <v>0.29762751288742001</v>
      </c>
      <c r="V745" s="14"/>
      <c r="W745" s="14">
        <v>0.22050525001256799</v>
      </c>
      <c r="X745" s="14">
        <v>0.34246817036442001</v>
      </c>
      <c r="Y745" s="14"/>
      <c r="Z745" s="14">
        <v>0.32049000458024501</v>
      </c>
      <c r="AA745" s="14">
        <v>0.31914760459165797</v>
      </c>
    </row>
    <row r="746" spans="2:27" x14ac:dyDescent="0.3">
      <c r="B746" t="s">
        <v>280</v>
      </c>
      <c r="C746" s="14">
        <v>0.303342258185272</v>
      </c>
      <c r="D746" s="14">
        <v>0.354898851565011</v>
      </c>
      <c r="E746" s="14">
        <v>0.252147848251212</v>
      </c>
      <c r="F746" s="14"/>
      <c r="G746" s="14">
        <v>0.34270276296934998</v>
      </c>
      <c r="H746" s="14">
        <v>0.30283950614474597</v>
      </c>
      <c r="I746" s="14">
        <v>0.30610743505369897</v>
      </c>
      <c r="J746" s="14">
        <v>0.239309910846776</v>
      </c>
      <c r="K746" s="14">
        <v>0.30131029505456203</v>
      </c>
      <c r="L746" s="14">
        <v>0.32857501292757002</v>
      </c>
      <c r="M746" s="14"/>
      <c r="N746" s="14">
        <v>0.37064119675756302</v>
      </c>
      <c r="O746" s="14">
        <v>0.33539950105579802</v>
      </c>
      <c r="P746" s="14">
        <v>0.26786432369497298</v>
      </c>
      <c r="Q746" s="14">
        <v>0.325659756130942</v>
      </c>
      <c r="R746" s="14">
        <v>0.21761390436981501</v>
      </c>
      <c r="S746" s="14"/>
      <c r="T746" s="14">
        <v>0.30106672542986002</v>
      </c>
      <c r="U746" s="14">
        <v>0.30477378897396501</v>
      </c>
      <c r="V746" s="14"/>
      <c r="W746" s="14">
        <v>0.32132171193939102</v>
      </c>
      <c r="X746" s="14">
        <v>0.29920929426058102</v>
      </c>
      <c r="Y746" s="14"/>
      <c r="Z746" s="14">
        <v>0.35178074489698102</v>
      </c>
      <c r="AA746" s="14">
        <v>0.27224559308768798</v>
      </c>
    </row>
    <row r="747" spans="2:27" x14ac:dyDescent="0.3">
      <c r="B747" t="s">
        <v>55</v>
      </c>
      <c r="C747" s="14">
        <v>1.63301981470628E-2</v>
      </c>
      <c r="D747" s="14">
        <v>-3.5159410731147901E-2</v>
      </c>
      <c r="E747" s="14">
        <v>6.7889249385231304E-2</v>
      </c>
      <c r="F747" s="14"/>
      <c r="G747" s="14">
        <v>1.2958440293133099E-2</v>
      </c>
      <c r="H747" s="14">
        <v>9.60567052388831E-2</v>
      </c>
      <c r="I747" s="14">
        <v>6.5267694292032302E-2</v>
      </c>
      <c r="J747" s="14">
        <v>0.111375698604189</v>
      </c>
      <c r="K747" s="14">
        <v>-6.4440598838408594E-2</v>
      </c>
      <c r="L747" s="14">
        <v>-0.10873846544740801</v>
      </c>
      <c r="M747" s="14"/>
      <c r="N747" s="14">
        <v>-3.19925200999134E-2</v>
      </c>
      <c r="O747" s="14">
        <v>-3.6250868975428799E-2</v>
      </c>
      <c r="P747" s="14">
        <v>0.124533839513078</v>
      </c>
      <c r="Q747" s="14">
        <v>-3.0539106975251602E-2</v>
      </c>
      <c r="R747" s="14">
        <v>0.183542503030828</v>
      </c>
      <c r="S747" s="14"/>
      <c r="T747" s="14">
        <v>5.36479327861656E-2</v>
      </c>
      <c r="U747" s="14">
        <v>-7.1462760865454401E-3</v>
      </c>
      <c r="V747" s="14"/>
      <c r="W747" s="14">
        <v>-0.100816461926823</v>
      </c>
      <c r="X747" s="14">
        <v>4.3258876103839099E-2</v>
      </c>
      <c r="Y747" s="14"/>
      <c r="Z747" s="14">
        <v>-3.1290740316736301E-2</v>
      </c>
      <c r="AA747" s="14">
        <v>4.6902011503969797E-2</v>
      </c>
    </row>
    <row r="748" spans="2:27" x14ac:dyDescent="0.3">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row>
    <row r="749" spans="2:27" x14ac:dyDescent="0.3">
      <c r="B749" s="6" t="s">
        <v>282</v>
      </c>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row>
    <row r="750" spans="2:27" x14ac:dyDescent="0.3">
      <c r="B750" s="24" t="s">
        <v>59</v>
      </c>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row>
    <row r="751" spans="2:27" x14ac:dyDescent="0.3">
      <c r="B751" t="s">
        <v>274</v>
      </c>
      <c r="C751" s="14">
        <v>7.7368736563090595E-2</v>
      </c>
      <c r="D751" s="14">
        <v>7.1483128198305199E-2</v>
      </c>
      <c r="E751" s="14">
        <v>8.3411054542793794E-2</v>
      </c>
      <c r="F751" s="14"/>
      <c r="G751" s="14">
        <v>7.7035139581950102E-2</v>
      </c>
      <c r="H751" s="14">
        <v>0.11573446477052</v>
      </c>
      <c r="I751" s="14">
        <v>8.5545719826425504E-2</v>
      </c>
      <c r="J751" s="14">
        <v>9.6035312273904896E-2</v>
      </c>
      <c r="K751" s="14">
        <v>4.2450666151468502E-2</v>
      </c>
      <c r="L751" s="14">
        <v>4.8091710084733799E-2</v>
      </c>
      <c r="M751" s="14"/>
      <c r="N751" s="14">
        <v>9.3951302951656601E-2</v>
      </c>
      <c r="O751" s="14">
        <v>7.3016214599898502E-2</v>
      </c>
      <c r="P751" s="14">
        <v>8.5898916481360693E-2</v>
      </c>
      <c r="Q751" s="14">
        <v>7.0675265510547994E-2</v>
      </c>
      <c r="R751" s="14">
        <v>8.3467379985981097E-2</v>
      </c>
      <c r="S751" s="14"/>
      <c r="T751" s="14">
        <v>8.2223536877463796E-2</v>
      </c>
      <c r="U751" s="14">
        <v>7.4314596337486702E-2</v>
      </c>
      <c r="V751" s="14"/>
      <c r="W751" s="14">
        <v>4.0458634285647201E-2</v>
      </c>
      <c r="X751" s="14">
        <v>8.5853316976685495E-2</v>
      </c>
      <c r="Y751" s="14"/>
      <c r="Z751" s="14">
        <v>8.2792868466982805E-2</v>
      </c>
      <c r="AA751" s="14">
        <v>7.3886538321342496E-2</v>
      </c>
    </row>
    <row r="752" spans="2:27" x14ac:dyDescent="0.3">
      <c r="B752" t="s">
        <v>275</v>
      </c>
      <c r="C752" s="14">
        <v>0.22402353052369001</v>
      </c>
      <c r="D752" s="14">
        <v>0.20637508992644499</v>
      </c>
      <c r="E752" s="14">
        <v>0.24131014622552699</v>
      </c>
      <c r="F752" s="14"/>
      <c r="G752" s="14">
        <v>0.20703577388741901</v>
      </c>
      <c r="H752" s="14">
        <v>0.27992249235792799</v>
      </c>
      <c r="I752" s="14">
        <v>0.26685275193067498</v>
      </c>
      <c r="J752" s="14">
        <v>0.24675981643831299</v>
      </c>
      <c r="K752" s="14">
        <v>0.17929848145541599</v>
      </c>
      <c r="L752" s="14">
        <v>0.166718151438811</v>
      </c>
      <c r="M752" s="14"/>
      <c r="N752" s="14">
        <v>0.20820233343860201</v>
      </c>
      <c r="O752" s="14">
        <v>0.20338835055208199</v>
      </c>
      <c r="P752" s="14">
        <v>0.271115765302329</v>
      </c>
      <c r="Q752" s="14">
        <v>0.18332458460769099</v>
      </c>
      <c r="R752" s="14">
        <v>0.31248766801838901</v>
      </c>
      <c r="S752" s="14"/>
      <c r="T752" s="14">
        <v>0.249100648783039</v>
      </c>
      <c r="U752" s="14">
        <v>0.208247591111444</v>
      </c>
      <c r="V752" s="14"/>
      <c r="W752" s="14">
        <v>0.18205354936280299</v>
      </c>
      <c r="X752" s="14">
        <v>0.23367123286382199</v>
      </c>
      <c r="Y752" s="14"/>
      <c r="Z752" s="14">
        <v>0.22588153171206701</v>
      </c>
      <c r="AA752" s="14">
        <v>0.222830726110749</v>
      </c>
    </row>
    <row r="753" spans="2:27" x14ac:dyDescent="0.3">
      <c r="B753" t="s">
        <v>276</v>
      </c>
      <c r="C753" s="14">
        <v>0.25267861302989703</v>
      </c>
      <c r="D753" s="14">
        <v>0.25273134769782701</v>
      </c>
      <c r="E753" s="14">
        <v>0.25236615608967999</v>
      </c>
      <c r="F753" s="14"/>
      <c r="G753" s="14">
        <v>0.25358316946227499</v>
      </c>
      <c r="H753" s="14">
        <v>0.23463622725347399</v>
      </c>
      <c r="I753" s="14">
        <v>0.239188172694554</v>
      </c>
      <c r="J753" s="14">
        <v>0.235794328733925</v>
      </c>
      <c r="K753" s="14">
        <v>0.27052097443391399</v>
      </c>
      <c r="L753" s="14">
        <v>0.279395912834773</v>
      </c>
      <c r="M753" s="14"/>
      <c r="N753" s="14">
        <v>0.23284720382732399</v>
      </c>
      <c r="O753" s="14">
        <v>0.26431642231285501</v>
      </c>
      <c r="P753" s="14">
        <v>0.263234283425688</v>
      </c>
      <c r="Q753" s="14">
        <v>0.28243679255948001</v>
      </c>
      <c r="R753" s="14">
        <v>0.135156499295227</v>
      </c>
      <c r="S753" s="14"/>
      <c r="T753" s="14">
        <v>0.248404048964911</v>
      </c>
      <c r="U753" s="14">
        <v>0.255367728382209</v>
      </c>
      <c r="V753" s="14"/>
      <c r="W753" s="14">
        <v>0.26181278219320098</v>
      </c>
      <c r="X753" s="14">
        <v>0.25057892790318298</v>
      </c>
      <c r="Y753" s="14"/>
      <c r="Z753" s="14">
        <v>0.23634170458734399</v>
      </c>
      <c r="AA753" s="14">
        <v>0.26316662380512001</v>
      </c>
    </row>
    <row r="754" spans="2:27" x14ac:dyDescent="0.3">
      <c r="B754" t="s">
        <v>277</v>
      </c>
      <c r="C754" s="14">
        <v>0.215334941083865</v>
      </c>
      <c r="D754" s="14">
        <v>0.25198066623741999</v>
      </c>
      <c r="E754" s="14">
        <v>0.180397836184259</v>
      </c>
      <c r="F754" s="14"/>
      <c r="G754" s="14">
        <v>0.22033960426466101</v>
      </c>
      <c r="H754" s="14">
        <v>0.195820777556348</v>
      </c>
      <c r="I754" s="14">
        <v>0.19170440690078899</v>
      </c>
      <c r="J754" s="14">
        <v>0.20764353742977101</v>
      </c>
      <c r="K754" s="14">
        <v>0.249544248267628</v>
      </c>
      <c r="L754" s="14">
        <v>0.23033078963306999</v>
      </c>
      <c r="M754" s="14"/>
      <c r="N754" s="14">
        <v>0.26661548444168298</v>
      </c>
      <c r="O754" s="14">
        <v>0.243599638979758</v>
      </c>
      <c r="P754" s="14">
        <v>0.17744503992881</v>
      </c>
      <c r="Q754" s="14">
        <v>0.20450814997771899</v>
      </c>
      <c r="R754" s="14">
        <v>0.17858192695300501</v>
      </c>
      <c r="S754" s="14"/>
      <c r="T754" s="14">
        <v>0.197185098129943</v>
      </c>
      <c r="U754" s="14">
        <v>0.22675295250852801</v>
      </c>
      <c r="V754" s="14"/>
      <c r="W754" s="14">
        <v>0.25703443185841401</v>
      </c>
      <c r="X754" s="14">
        <v>0.20574941677338901</v>
      </c>
      <c r="Y754" s="14"/>
      <c r="Z754" s="14">
        <v>0.24654866963101699</v>
      </c>
      <c r="AA754" s="14">
        <v>0.195296270824519</v>
      </c>
    </row>
    <row r="755" spans="2:27" x14ac:dyDescent="0.3">
      <c r="B755" t="s">
        <v>278</v>
      </c>
      <c r="C755" s="14">
        <v>0.11503296225779699</v>
      </c>
      <c r="D755" s="14">
        <v>0.15151985213017999</v>
      </c>
      <c r="E755" s="14">
        <v>7.9055505747028507E-2</v>
      </c>
      <c r="F755" s="14"/>
      <c r="G755" s="14">
        <v>0.160777294805901</v>
      </c>
      <c r="H755" s="14">
        <v>9.1934720079273793E-2</v>
      </c>
      <c r="I755" s="14">
        <v>0.105704841333603</v>
      </c>
      <c r="J755" s="14">
        <v>8.0452155096103206E-2</v>
      </c>
      <c r="K755" s="14">
        <v>0.11476273688069</v>
      </c>
      <c r="L755" s="14">
        <v>0.13915320779458101</v>
      </c>
      <c r="M755" s="14"/>
      <c r="N755" s="14">
        <v>0.121010490111446</v>
      </c>
      <c r="O755" s="14">
        <v>0.124663877568589</v>
      </c>
      <c r="P755" s="14">
        <v>0.115256894762804</v>
      </c>
      <c r="Q755" s="14">
        <v>0.16977816203071899</v>
      </c>
      <c r="R755" s="14">
        <v>9.7667983862233604E-2</v>
      </c>
      <c r="S755" s="14"/>
      <c r="T755" s="14">
        <v>0.113735921212793</v>
      </c>
      <c r="U755" s="14">
        <v>0.11584892686463601</v>
      </c>
      <c r="V755" s="14"/>
      <c r="W755" s="14">
        <v>0.116966056720102</v>
      </c>
      <c r="X755" s="14">
        <v>0.114588598942593</v>
      </c>
      <c r="Y755" s="14"/>
      <c r="Z755" s="14">
        <v>0.12271032389834099</v>
      </c>
      <c r="AA755" s="14">
        <v>0.110104229756512</v>
      </c>
    </row>
    <row r="756" spans="2:27" x14ac:dyDescent="0.3">
      <c r="B756" t="s">
        <v>52</v>
      </c>
      <c r="C756" s="14">
        <v>0.115561216541661</v>
      </c>
      <c r="D756" s="14">
        <v>6.5909915809822403E-2</v>
      </c>
      <c r="E756" s="14">
        <v>0.163459301210712</v>
      </c>
      <c r="F756" s="14"/>
      <c r="G756" s="14">
        <v>8.1229017997794195E-2</v>
      </c>
      <c r="H756" s="14">
        <v>8.1951317982455696E-2</v>
      </c>
      <c r="I756" s="14">
        <v>0.11100410731395299</v>
      </c>
      <c r="J756" s="14">
        <v>0.13331485002798299</v>
      </c>
      <c r="K756" s="14">
        <v>0.143422892810883</v>
      </c>
      <c r="L756" s="14">
        <v>0.13631022821402999</v>
      </c>
      <c r="M756" s="14"/>
      <c r="N756" s="14">
        <v>7.7373185229289099E-2</v>
      </c>
      <c r="O756" s="14">
        <v>9.1015495986817796E-2</v>
      </c>
      <c r="P756" s="14">
        <v>8.7049100099008306E-2</v>
      </c>
      <c r="Q756" s="14">
        <v>8.9277045313841299E-2</v>
      </c>
      <c r="R756" s="14">
        <v>0.19263854188516399</v>
      </c>
      <c r="S756" s="14"/>
      <c r="T756" s="14">
        <v>0.10935074603184999</v>
      </c>
      <c r="U756" s="14">
        <v>0.119468204795696</v>
      </c>
      <c r="V756" s="14"/>
      <c r="W756" s="14">
        <v>0.141674545579833</v>
      </c>
      <c r="X756" s="14">
        <v>0.109558506540328</v>
      </c>
      <c r="Y756" s="14"/>
      <c r="Z756" s="14">
        <v>8.5724901704247E-2</v>
      </c>
      <c r="AA756" s="14">
        <v>0.13471561118175701</v>
      </c>
    </row>
    <row r="757" spans="2:27" x14ac:dyDescent="0.3">
      <c r="B757" t="s">
        <v>279</v>
      </c>
      <c r="C757" s="14">
        <v>0.30139226708678002</v>
      </c>
      <c r="D757" s="14">
        <v>0.27785821812475098</v>
      </c>
      <c r="E757" s="14">
        <v>0.32472120076832001</v>
      </c>
      <c r="F757" s="14"/>
      <c r="G757" s="14">
        <v>0.28407091346936902</v>
      </c>
      <c r="H757" s="14">
        <v>0.39565695712844901</v>
      </c>
      <c r="I757" s="14">
        <v>0.35239847175710098</v>
      </c>
      <c r="J757" s="14">
        <v>0.34279512871221701</v>
      </c>
      <c r="K757" s="14">
        <v>0.22174914760688499</v>
      </c>
      <c r="L757" s="14">
        <v>0.214809861523545</v>
      </c>
      <c r="M757" s="14"/>
      <c r="N757" s="14">
        <v>0.302153636390259</v>
      </c>
      <c r="O757" s="14">
        <v>0.27640456515197998</v>
      </c>
      <c r="P757" s="14">
        <v>0.35701468178369</v>
      </c>
      <c r="Q757" s="14">
        <v>0.253999850118239</v>
      </c>
      <c r="R757" s="14">
        <v>0.39595504800436998</v>
      </c>
      <c r="S757" s="14"/>
      <c r="T757" s="14">
        <v>0.33132418566050198</v>
      </c>
      <c r="U757" s="14">
        <v>0.28256218744893102</v>
      </c>
      <c r="V757" s="14"/>
      <c r="W757" s="14">
        <v>0.22251218364845099</v>
      </c>
      <c r="X757" s="14">
        <v>0.31952454984050699</v>
      </c>
      <c r="Y757" s="14"/>
      <c r="Z757" s="14">
        <v>0.30867440017905001</v>
      </c>
      <c r="AA757" s="14">
        <v>0.29671726443209201</v>
      </c>
    </row>
    <row r="758" spans="2:27" x14ac:dyDescent="0.3">
      <c r="B758" t="s">
        <v>280</v>
      </c>
      <c r="C758" s="14">
        <v>0.33036790334166199</v>
      </c>
      <c r="D758" s="14">
        <v>0.40350051836759998</v>
      </c>
      <c r="E758" s="14">
        <v>0.259453341931287</v>
      </c>
      <c r="F758" s="14"/>
      <c r="G758" s="14">
        <v>0.38111689907056201</v>
      </c>
      <c r="H758" s="14">
        <v>0.28775549763562203</v>
      </c>
      <c r="I758" s="14">
        <v>0.29740924823439202</v>
      </c>
      <c r="J758" s="14">
        <v>0.28809569252587403</v>
      </c>
      <c r="K758" s="14">
        <v>0.364306985148318</v>
      </c>
      <c r="L758" s="14">
        <v>0.36948399742765098</v>
      </c>
      <c r="M758" s="14"/>
      <c r="N758" s="14">
        <v>0.38762597455312803</v>
      </c>
      <c r="O758" s="14">
        <v>0.36826351654834699</v>
      </c>
      <c r="P758" s="14">
        <v>0.29270193469161399</v>
      </c>
      <c r="Q758" s="14">
        <v>0.37428631200843898</v>
      </c>
      <c r="R758" s="14">
        <v>0.27624991081523897</v>
      </c>
      <c r="S758" s="14"/>
      <c r="T758" s="14">
        <v>0.31092101934273603</v>
      </c>
      <c r="U758" s="14">
        <v>0.342601879373164</v>
      </c>
      <c r="V758" s="14"/>
      <c r="W758" s="14">
        <v>0.37400048857851598</v>
      </c>
      <c r="X758" s="14">
        <v>0.32033801571598203</v>
      </c>
      <c r="Y758" s="14"/>
      <c r="Z758" s="14">
        <v>0.36925899352935898</v>
      </c>
      <c r="AA758" s="14">
        <v>0.30540050058103102</v>
      </c>
    </row>
    <row r="759" spans="2:27" x14ac:dyDescent="0.3">
      <c r="B759" t="s">
        <v>55</v>
      </c>
      <c r="C759" s="14">
        <v>-2.89756362548814E-2</v>
      </c>
      <c r="D759" s="14">
        <v>-0.125642300242849</v>
      </c>
      <c r="E759" s="14">
        <v>6.5267858837032899E-2</v>
      </c>
      <c r="F759" s="14"/>
      <c r="G759" s="14">
        <v>-9.7045985601192902E-2</v>
      </c>
      <c r="H759" s="14">
        <v>0.10790145949282599</v>
      </c>
      <c r="I759" s="14">
        <v>5.4989223522708998E-2</v>
      </c>
      <c r="J759" s="14">
        <v>5.4699436186343701E-2</v>
      </c>
      <c r="K759" s="14">
        <v>-0.142557837541433</v>
      </c>
      <c r="L759" s="14">
        <v>-0.154674135904106</v>
      </c>
      <c r="M759" s="14"/>
      <c r="N759" s="14">
        <v>-8.5472338162869296E-2</v>
      </c>
      <c r="O759" s="14">
        <v>-9.18589513963671E-2</v>
      </c>
      <c r="P759" s="14">
        <v>6.4312747092075601E-2</v>
      </c>
      <c r="Q759" s="14">
        <v>-0.120286461890199</v>
      </c>
      <c r="R759" s="14">
        <v>0.11970513718913101</v>
      </c>
      <c r="S759" s="14"/>
      <c r="T759" s="14">
        <v>2.04031663177663E-2</v>
      </c>
      <c r="U759" s="14">
        <v>-6.00396919242333E-2</v>
      </c>
      <c r="V759" s="14"/>
      <c r="W759" s="14">
        <v>-0.15148830493006499</v>
      </c>
      <c r="X759" s="14">
        <v>-8.1346587547437299E-4</v>
      </c>
      <c r="Y759" s="14"/>
      <c r="Z759" s="14">
        <v>-6.0584593350308399E-2</v>
      </c>
      <c r="AA759" s="14">
        <v>-8.6832361489389605E-3</v>
      </c>
    </row>
    <row r="760" spans="2:27" x14ac:dyDescent="0.3">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row>
    <row r="761" spans="2:27" x14ac:dyDescent="0.3">
      <c r="B761" s="6" t="s">
        <v>283</v>
      </c>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row>
    <row r="762" spans="2:27" x14ac:dyDescent="0.3">
      <c r="B762" s="24" t="s">
        <v>59</v>
      </c>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row>
    <row r="763" spans="2:27" x14ac:dyDescent="0.3">
      <c r="B763" t="s">
        <v>231</v>
      </c>
      <c r="C763" s="14">
        <v>7.7349728005438795E-2</v>
      </c>
      <c r="D763" s="14">
        <v>9.5189620293004804E-2</v>
      </c>
      <c r="E763" s="14">
        <v>6.0235803650658101E-2</v>
      </c>
      <c r="F763" s="14"/>
      <c r="G763" s="14">
        <v>8.1800180700794103E-2</v>
      </c>
      <c r="H763" s="14">
        <v>0.113586770656236</v>
      </c>
      <c r="I763" s="14">
        <v>0.10521689383050301</v>
      </c>
      <c r="J763" s="14">
        <v>7.3387394413858095E-2</v>
      </c>
      <c r="K763" s="14">
        <v>7.1066561242384294E-2</v>
      </c>
      <c r="L763" s="14">
        <v>2.9754431174753099E-2</v>
      </c>
      <c r="M763" s="14"/>
      <c r="N763" s="14">
        <v>6.9007667430433794E-2</v>
      </c>
      <c r="O763" s="14">
        <v>7.5809245416429694E-2</v>
      </c>
      <c r="P763" s="14">
        <v>0.19449960543875999</v>
      </c>
      <c r="Q763" s="14">
        <v>2.8660120631852901E-2</v>
      </c>
      <c r="R763" s="14">
        <v>2.62005162288915E-2</v>
      </c>
      <c r="S763" s="14"/>
      <c r="T763" s="14">
        <v>0.103431756682105</v>
      </c>
      <c r="U763" s="14">
        <v>6.0941602482557103E-2</v>
      </c>
      <c r="V763" s="14"/>
      <c r="W763" s="14">
        <v>5.06717200640453E-2</v>
      </c>
      <c r="X763" s="14">
        <v>8.3482241590794107E-2</v>
      </c>
      <c r="Y763" s="14"/>
      <c r="Z763" s="14">
        <v>8.8836878201343006E-2</v>
      </c>
      <c r="AA763" s="14">
        <v>6.9975177584537099E-2</v>
      </c>
    </row>
    <row r="764" spans="2:27" x14ac:dyDescent="0.3">
      <c r="B764" t="s">
        <v>232</v>
      </c>
      <c r="C764" s="14">
        <v>0.164698353366238</v>
      </c>
      <c r="D764" s="14">
        <v>0.20826401633667699</v>
      </c>
      <c r="E764" s="14">
        <v>0.122011337154489</v>
      </c>
      <c r="F764" s="14"/>
      <c r="G764" s="14">
        <v>0.23956414223977601</v>
      </c>
      <c r="H764" s="14">
        <v>0.247320776776281</v>
      </c>
      <c r="I764" s="14">
        <v>0.17872761013674701</v>
      </c>
      <c r="J764" s="14">
        <v>0.16263861351855599</v>
      </c>
      <c r="K764" s="14">
        <v>8.7179247681519897E-2</v>
      </c>
      <c r="L764" s="14">
        <v>9.0101043410316994E-2</v>
      </c>
      <c r="M764" s="14"/>
      <c r="N764" s="14">
        <v>0.198925640892575</v>
      </c>
      <c r="O764" s="14">
        <v>0.17973069307532699</v>
      </c>
      <c r="P764" s="14">
        <v>0.26776082287589098</v>
      </c>
      <c r="Q764" s="14">
        <v>0.126035604625646</v>
      </c>
      <c r="R764" s="14">
        <v>5.1429284221503002E-2</v>
      </c>
      <c r="S764" s="14"/>
      <c r="T764" s="14">
        <v>0.21666022739879101</v>
      </c>
      <c r="U764" s="14">
        <v>0.13200929523737201</v>
      </c>
      <c r="V764" s="14"/>
      <c r="W764" s="14">
        <v>7.9451277336579695E-2</v>
      </c>
      <c r="X764" s="14">
        <v>0.18429422622946501</v>
      </c>
      <c r="Y764" s="14"/>
      <c r="Z764" s="14">
        <v>0.186693861721831</v>
      </c>
      <c r="AA764" s="14">
        <v>0.15057761996975799</v>
      </c>
    </row>
    <row r="765" spans="2:27" x14ac:dyDescent="0.3">
      <c r="B765" t="s">
        <v>233</v>
      </c>
      <c r="C765" s="14">
        <v>0.19172100133650999</v>
      </c>
      <c r="D765" s="14">
        <v>0.180975045182066</v>
      </c>
      <c r="E765" s="14">
        <v>0.20171335768711901</v>
      </c>
      <c r="F765" s="14"/>
      <c r="G765" s="14">
        <v>0.21864905725377401</v>
      </c>
      <c r="H765" s="14">
        <v>0.25189973234990298</v>
      </c>
      <c r="I765" s="14">
        <v>0.20200162931424701</v>
      </c>
      <c r="J765" s="14">
        <v>0.15742372529278301</v>
      </c>
      <c r="K765" s="14">
        <v>0.231241030162887</v>
      </c>
      <c r="L765" s="14">
        <v>0.117871413916254</v>
      </c>
      <c r="M765" s="14"/>
      <c r="N765" s="14">
        <v>0.16032161150756299</v>
      </c>
      <c r="O765" s="14">
        <v>0.22709232968680301</v>
      </c>
      <c r="P765" s="14">
        <v>0.21520894258012899</v>
      </c>
      <c r="Q765" s="14">
        <v>9.9797231550552201E-2</v>
      </c>
      <c r="R765" s="14">
        <v>0.14420503772444401</v>
      </c>
      <c r="S765" s="14"/>
      <c r="T765" s="14">
        <v>0.22639069955990099</v>
      </c>
      <c r="U765" s="14">
        <v>0.16991039882004499</v>
      </c>
      <c r="V765" s="14"/>
      <c r="W765" s="14">
        <v>0.18859803574387901</v>
      </c>
      <c r="X765" s="14">
        <v>0.19243888210802301</v>
      </c>
      <c r="Y765" s="14"/>
      <c r="Z765" s="14">
        <v>0.16985886311616599</v>
      </c>
      <c r="AA765" s="14">
        <v>0.205756113428292</v>
      </c>
    </row>
    <row r="766" spans="2:27" x14ac:dyDescent="0.3">
      <c r="B766" t="s">
        <v>234</v>
      </c>
      <c r="C766" s="14">
        <v>0.17126786227337701</v>
      </c>
      <c r="D766" s="14">
        <v>0.150316751449207</v>
      </c>
      <c r="E766" s="14">
        <v>0.192375763954309</v>
      </c>
      <c r="F766" s="14"/>
      <c r="G766" s="14">
        <v>0.12928864095178699</v>
      </c>
      <c r="H766" s="14">
        <v>0.106799327296866</v>
      </c>
      <c r="I766" s="14">
        <v>0.16647216450687699</v>
      </c>
      <c r="J766" s="14">
        <v>0.194699691191454</v>
      </c>
      <c r="K766" s="14">
        <v>0.18656017414345</v>
      </c>
      <c r="L766" s="14">
        <v>0.22618754263742899</v>
      </c>
      <c r="M766" s="14"/>
      <c r="N766" s="14">
        <v>0.124038535843292</v>
      </c>
      <c r="O766" s="14">
        <v>0.21788306274867</v>
      </c>
      <c r="P766" s="14">
        <v>0.141018947111301</v>
      </c>
      <c r="Q766" s="14">
        <v>0.19459320101850999</v>
      </c>
      <c r="R766" s="14">
        <v>0.17571282845416</v>
      </c>
      <c r="S766" s="14"/>
      <c r="T766" s="14">
        <v>0.14258090872870499</v>
      </c>
      <c r="U766" s="14">
        <v>0.189314738168853</v>
      </c>
      <c r="V766" s="14"/>
      <c r="W766" s="14">
        <v>0.210805786997323</v>
      </c>
      <c r="X766" s="14">
        <v>0.16217922038381</v>
      </c>
      <c r="Y766" s="14"/>
      <c r="Z766" s="14">
        <v>0.16654415060137401</v>
      </c>
      <c r="AA766" s="14">
        <v>0.17430040292139701</v>
      </c>
    </row>
    <row r="767" spans="2:27" x14ac:dyDescent="0.3">
      <c r="B767" t="s">
        <v>235</v>
      </c>
      <c r="C767" s="14">
        <v>0.351744239182393</v>
      </c>
      <c r="D767" s="14">
        <v>0.33938038659068698</v>
      </c>
      <c r="E767" s="14">
        <v>0.36335006431953798</v>
      </c>
      <c r="F767" s="14"/>
      <c r="G767" s="14">
        <v>0.27230735363907099</v>
      </c>
      <c r="H767" s="14">
        <v>0.24389554844102199</v>
      </c>
      <c r="I767" s="14">
        <v>0.292628836892799</v>
      </c>
      <c r="J767" s="14">
        <v>0.35586373357578499</v>
      </c>
      <c r="K767" s="14">
        <v>0.37641946566150403</v>
      </c>
      <c r="L767" s="14">
        <v>0.52026143834115002</v>
      </c>
      <c r="M767" s="14"/>
      <c r="N767" s="14">
        <v>0.409962000335371</v>
      </c>
      <c r="O767" s="14">
        <v>0.27909939677973999</v>
      </c>
      <c r="P767" s="14">
        <v>0.15042806300230899</v>
      </c>
      <c r="Q767" s="14">
        <v>0.52957627335860302</v>
      </c>
      <c r="R767" s="14">
        <v>0.55175261158065403</v>
      </c>
      <c r="S767" s="14"/>
      <c r="T767" s="14">
        <v>0.25737639444291099</v>
      </c>
      <c r="U767" s="14">
        <v>0.411110765498442</v>
      </c>
      <c r="V767" s="14"/>
      <c r="W767" s="14">
        <v>0.42944135121327298</v>
      </c>
      <c r="X767" s="14">
        <v>0.33388388783535999</v>
      </c>
      <c r="Y767" s="14"/>
      <c r="Z767" s="14">
        <v>0.36446793522332699</v>
      </c>
      <c r="AA767" s="14">
        <v>0.34357584785870798</v>
      </c>
    </row>
    <row r="768" spans="2:27" x14ac:dyDescent="0.3">
      <c r="B768" t="s">
        <v>52</v>
      </c>
      <c r="C768" s="14">
        <v>4.3218815836042701E-2</v>
      </c>
      <c r="D768" s="14">
        <v>2.5874180148358801E-2</v>
      </c>
      <c r="E768" s="14">
        <v>6.0313673233885701E-2</v>
      </c>
      <c r="F768" s="14"/>
      <c r="G768" s="14">
        <v>5.8390625214796897E-2</v>
      </c>
      <c r="H768" s="14">
        <v>3.6497844479691899E-2</v>
      </c>
      <c r="I768" s="14">
        <v>5.4952865318826698E-2</v>
      </c>
      <c r="J768" s="14">
        <v>5.5986842007563598E-2</v>
      </c>
      <c r="K768" s="14">
        <v>4.7533521108254401E-2</v>
      </c>
      <c r="L768" s="14">
        <v>1.5824130520097499E-2</v>
      </c>
      <c r="M768" s="14"/>
      <c r="N768" s="14">
        <v>3.7744543990765801E-2</v>
      </c>
      <c r="O768" s="14">
        <v>2.0385272293029801E-2</v>
      </c>
      <c r="P768" s="14">
        <v>3.10836189916112E-2</v>
      </c>
      <c r="Q768" s="14">
        <v>2.1337568814835499E-2</v>
      </c>
      <c r="R768" s="14">
        <v>5.0699721790347901E-2</v>
      </c>
      <c r="S768" s="14"/>
      <c r="T768" s="14">
        <v>5.3560013187587199E-2</v>
      </c>
      <c r="U768" s="14">
        <v>3.6713199792731098E-2</v>
      </c>
      <c r="V768" s="14"/>
      <c r="W768" s="14">
        <v>4.10318286448998E-2</v>
      </c>
      <c r="X768" s="14">
        <v>4.3721541852548403E-2</v>
      </c>
      <c r="Y768" s="14"/>
      <c r="Z768" s="14">
        <v>2.3598311135958401E-2</v>
      </c>
      <c r="AA768" s="14">
        <v>5.5814838237308102E-2</v>
      </c>
    </row>
    <row r="769" spans="2:27" x14ac:dyDescent="0.3">
      <c r="B769" t="s">
        <v>236</v>
      </c>
      <c r="C769" s="14">
        <v>0.24204808137167699</v>
      </c>
      <c r="D769" s="14">
        <v>0.303453636629681</v>
      </c>
      <c r="E769" s="14">
        <v>0.18224714080514801</v>
      </c>
      <c r="F769" s="14"/>
      <c r="G769" s="14">
        <v>0.32136432294056999</v>
      </c>
      <c r="H769" s="14">
        <v>0.36090754743251702</v>
      </c>
      <c r="I769" s="14">
        <v>0.28394450396725002</v>
      </c>
      <c r="J769" s="14">
        <v>0.23602600793241399</v>
      </c>
      <c r="K769" s="14">
        <v>0.158245808923904</v>
      </c>
      <c r="L769" s="14">
        <v>0.11985547458507</v>
      </c>
      <c r="M769" s="14"/>
      <c r="N769" s="14">
        <v>0.26793330832300799</v>
      </c>
      <c r="O769" s="14">
        <v>0.25553993849175699</v>
      </c>
      <c r="P769" s="14">
        <v>0.46226042831464997</v>
      </c>
      <c r="Q769" s="14">
        <v>0.154695725257498</v>
      </c>
      <c r="R769" s="14">
        <v>7.7629800450394401E-2</v>
      </c>
      <c r="S769" s="14"/>
      <c r="T769" s="14">
        <v>0.32009198408089601</v>
      </c>
      <c r="U769" s="14">
        <v>0.19295089771992899</v>
      </c>
      <c r="V769" s="14"/>
      <c r="W769" s="14">
        <v>0.130122997400625</v>
      </c>
      <c r="X769" s="14">
        <v>0.26777646782025899</v>
      </c>
      <c r="Y769" s="14"/>
      <c r="Z769" s="14">
        <v>0.27553073992317401</v>
      </c>
      <c r="AA769" s="14">
        <v>0.22055279755429499</v>
      </c>
    </row>
    <row r="770" spans="2:27" x14ac:dyDescent="0.3">
      <c r="B770" t="s">
        <v>237</v>
      </c>
      <c r="C770" s="14">
        <v>0.52301210145577004</v>
      </c>
      <c r="D770" s="14">
        <v>0.48969713803989401</v>
      </c>
      <c r="E770" s="14">
        <v>0.55572582827384698</v>
      </c>
      <c r="F770" s="14"/>
      <c r="G770" s="14">
        <v>0.40159599459085898</v>
      </c>
      <c r="H770" s="14">
        <v>0.35069487573788799</v>
      </c>
      <c r="I770" s="14">
        <v>0.45910100139967602</v>
      </c>
      <c r="J770" s="14">
        <v>0.55056342476723896</v>
      </c>
      <c r="K770" s="14">
        <v>0.56297963980495502</v>
      </c>
      <c r="L770" s="14">
        <v>0.74644898097857904</v>
      </c>
      <c r="M770" s="14"/>
      <c r="N770" s="14">
        <v>0.53400053617866206</v>
      </c>
      <c r="O770" s="14">
        <v>0.49698245952841003</v>
      </c>
      <c r="P770" s="14">
        <v>0.29144701011360902</v>
      </c>
      <c r="Q770" s="14">
        <v>0.72416947437711399</v>
      </c>
      <c r="R770" s="14">
        <v>0.72746544003481295</v>
      </c>
      <c r="S770" s="14"/>
      <c r="T770" s="14">
        <v>0.39995730317161599</v>
      </c>
      <c r="U770" s="14">
        <v>0.60042550366729497</v>
      </c>
      <c r="V770" s="14"/>
      <c r="W770" s="14">
        <v>0.64024713821059598</v>
      </c>
      <c r="X770" s="14">
        <v>0.49606310821916899</v>
      </c>
      <c r="Y770" s="14"/>
      <c r="Z770" s="14">
        <v>0.53101208582470105</v>
      </c>
      <c r="AA770" s="14">
        <v>0.51787625078010502</v>
      </c>
    </row>
    <row r="771" spans="2:27" x14ac:dyDescent="0.3">
      <c r="B771" t="s">
        <v>55</v>
      </c>
      <c r="C771" s="14">
        <v>-0.28096402008409299</v>
      </c>
      <c r="D771" s="14">
        <v>-0.18624350141021201</v>
      </c>
      <c r="E771" s="14">
        <v>-0.3734786874687</v>
      </c>
      <c r="F771" s="14"/>
      <c r="G771" s="14">
        <v>-8.0231671650288799E-2</v>
      </c>
      <c r="H771" s="14">
        <v>1.0212671694629E-2</v>
      </c>
      <c r="I771" s="14">
        <v>-0.17515649743242601</v>
      </c>
      <c r="J771" s="14">
        <v>-0.314537416834824</v>
      </c>
      <c r="K771" s="14">
        <v>-0.40473383088105003</v>
      </c>
      <c r="L771" s="14">
        <v>-0.62659350639350897</v>
      </c>
      <c r="M771" s="14"/>
      <c r="N771" s="14">
        <v>-0.26606722785565401</v>
      </c>
      <c r="O771" s="14">
        <v>-0.24144252103665301</v>
      </c>
      <c r="P771" s="14">
        <v>0.17081341820104101</v>
      </c>
      <c r="Q771" s="14">
        <v>-0.56947374911961501</v>
      </c>
      <c r="R771" s="14">
        <v>-0.64983563958441903</v>
      </c>
      <c r="S771" s="14"/>
      <c r="T771" s="14">
        <v>-7.9865319090720296E-2</v>
      </c>
      <c r="U771" s="14">
        <v>-0.40747460594736501</v>
      </c>
      <c r="V771" s="14"/>
      <c r="W771" s="14">
        <v>-0.51012414080997104</v>
      </c>
      <c r="X771" s="14">
        <v>-0.228286640398911</v>
      </c>
      <c r="Y771" s="14"/>
      <c r="Z771" s="14">
        <v>-0.25548134590152699</v>
      </c>
      <c r="AA771" s="14">
        <v>-0.297323453225809</v>
      </c>
    </row>
    <row r="772" spans="2:27" x14ac:dyDescent="0.3">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row>
    <row r="773" spans="2:27" x14ac:dyDescent="0.3">
      <c r="B773" s="6" t="s">
        <v>68</v>
      </c>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row>
    <row r="774" spans="2:27" x14ac:dyDescent="0.3">
      <c r="B774" s="24" t="s">
        <v>59</v>
      </c>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row>
    <row r="775" spans="2:27" x14ac:dyDescent="0.3">
      <c r="B775" t="s">
        <v>284</v>
      </c>
      <c r="C775" s="14">
        <v>0.45179908429721199</v>
      </c>
      <c r="D775" s="14">
        <v>0.42923305946714402</v>
      </c>
      <c r="E775" s="14">
        <v>0.47556346326396598</v>
      </c>
      <c r="F775" s="14"/>
      <c r="G775" s="14">
        <v>0.405659419072324</v>
      </c>
      <c r="H775" s="14">
        <v>0.38332735596482698</v>
      </c>
      <c r="I775" s="14">
        <v>0.41558155979575201</v>
      </c>
      <c r="J775" s="14">
        <v>0.49268882019613103</v>
      </c>
      <c r="K775" s="14">
        <v>0.45342123693243602</v>
      </c>
      <c r="L775" s="14">
        <v>0.533280845458173</v>
      </c>
      <c r="M775" s="14"/>
      <c r="N775" s="14">
        <v>0.47180190987116599</v>
      </c>
      <c r="O775" s="14">
        <v>0.43431435473628599</v>
      </c>
      <c r="P775" s="14">
        <v>0.28301400150650902</v>
      </c>
      <c r="Q775" s="14">
        <v>0.63875778881534395</v>
      </c>
      <c r="R775" s="14">
        <v>0.646570923955473</v>
      </c>
      <c r="S775" s="14"/>
      <c r="T775" s="14">
        <v>0.389050831607197</v>
      </c>
      <c r="U775" s="14">
        <v>0.49127382068535103</v>
      </c>
      <c r="V775" s="14"/>
      <c r="W775" s="14">
        <v>0.479765839554952</v>
      </c>
      <c r="X775" s="14">
        <v>0.44537032443878599</v>
      </c>
      <c r="Y775" s="14"/>
      <c r="Z775" s="14">
        <v>0.457231693080969</v>
      </c>
      <c r="AA775" s="14">
        <v>0.44831144404618301</v>
      </c>
    </row>
    <row r="776" spans="2:27" x14ac:dyDescent="0.3">
      <c r="B776" t="s">
        <v>285</v>
      </c>
      <c r="C776" s="14">
        <v>0.21643387654797899</v>
      </c>
      <c r="D776" s="14">
        <v>0.23485548714297699</v>
      </c>
      <c r="E776" s="14">
        <v>0.19928780125008899</v>
      </c>
      <c r="F776" s="14"/>
      <c r="G776" s="14">
        <v>0.18426554767068701</v>
      </c>
      <c r="H776" s="14">
        <v>0.26881453686765899</v>
      </c>
      <c r="I776" s="14">
        <v>0.22065278315233899</v>
      </c>
      <c r="J776" s="14">
        <v>0.20864051761296901</v>
      </c>
      <c r="K776" s="14">
        <v>0.19852938432016701</v>
      </c>
      <c r="L776" s="14">
        <v>0.21017518613130301</v>
      </c>
      <c r="M776" s="14"/>
      <c r="N776" s="14">
        <v>0.23906539670664601</v>
      </c>
      <c r="O776" s="14">
        <v>0.24288494881439199</v>
      </c>
      <c r="P776" s="14">
        <v>0.30568215983714703</v>
      </c>
      <c r="Q776" s="14">
        <v>0.17574021460073799</v>
      </c>
      <c r="R776" s="14">
        <v>0.150003509049875</v>
      </c>
      <c r="S776" s="14"/>
      <c r="T776" s="14">
        <v>0.24404746107743699</v>
      </c>
      <c r="U776" s="14">
        <v>0.199062253860463</v>
      </c>
      <c r="V776" s="14"/>
      <c r="W776" s="14">
        <v>0.20874949967620199</v>
      </c>
      <c r="X776" s="14">
        <v>0.218200295752318</v>
      </c>
      <c r="Y776" s="14"/>
      <c r="Z776" s="14">
        <v>0.25253851456079102</v>
      </c>
      <c r="AA776" s="14">
        <v>0.19325532756819699</v>
      </c>
    </row>
    <row r="777" spans="2:27" x14ac:dyDescent="0.3">
      <c r="B777" t="s">
        <v>286</v>
      </c>
      <c r="C777" s="14">
        <v>0.167748312687617</v>
      </c>
      <c r="D777" s="14">
        <v>0.21892459655796201</v>
      </c>
      <c r="E777" s="14">
        <v>0.117645049940677</v>
      </c>
      <c r="F777" s="14"/>
      <c r="G777" s="14">
        <v>0.198395693096069</v>
      </c>
      <c r="H777" s="14">
        <v>0.19841331018220701</v>
      </c>
      <c r="I777" s="14">
        <v>0.19763401197411301</v>
      </c>
      <c r="J777" s="14">
        <v>0.13583316189963299</v>
      </c>
      <c r="K777" s="14">
        <v>0.17753399028088801</v>
      </c>
      <c r="L777" s="14">
        <v>0.11748988036947</v>
      </c>
      <c r="M777" s="14"/>
      <c r="N777" s="14">
        <v>0.15373352371690699</v>
      </c>
      <c r="O777" s="14">
        <v>0.18428139541400401</v>
      </c>
      <c r="P777" s="14">
        <v>0.29353080842976897</v>
      </c>
      <c r="Q777" s="14">
        <v>8.9522067917102197E-2</v>
      </c>
      <c r="R777" s="14">
        <v>9.1385762617216704E-2</v>
      </c>
      <c r="S777" s="14"/>
      <c r="T777" s="14">
        <v>0.20759415198094999</v>
      </c>
      <c r="U777" s="14">
        <v>0.14268141544605001</v>
      </c>
      <c r="V777" s="14"/>
      <c r="W777" s="14">
        <v>0.129320343568229</v>
      </c>
      <c r="X777" s="14">
        <v>0.176581807422304</v>
      </c>
      <c r="Y777" s="14"/>
      <c r="Z777" s="14">
        <v>0.17959136691486199</v>
      </c>
      <c r="AA777" s="14">
        <v>0.16014527807530399</v>
      </c>
    </row>
    <row r="778" spans="2:27" x14ac:dyDescent="0.3">
      <c r="B778" t="s">
        <v>52</v>
      </c>
      <c r="C778" s="14">
        <v>0.16401872646719201</v>
      </c>
      <c r="D778" s="14">
        <v>0.11698685683191699</v>
      </c>
      <c r="E778" s="14">
        <v>0.20750368554526799</v>
      </c>
      <c r="F778" s="14"/>
      <c r="G778" s="14">
        <v>0.21167934016092099</v>
      </c>
      <c r="H778" s="14">
        <v>0.14944479698530599</v>
      </c>
      <c r="I778" s="14">
        <v>0.16613164507779499</v>
      </c>
      <c r="J778" s="14">
        <v>0.16283750029126601</v>
      </c>
      <c r="K778" s="14">
        <v>0.17051538846650899</v>
      </c>
      <c r="L778" s="14">
        <v>0.13905408804105401</v>
      </c>
      <c r="M778" s="14"/>
      <c r="N778" s="14">
        <v>0.13539916970528099</v>
      </c>
      <c r="O778" s="14">
        <v>0.13851930103531801</v>
      </c>
      <c r="P778" s="14">
        <v>0.117773030226575</v>
      </c>
      <c r="Q778" s="14">
        <v>9.5979928666815997E-2</v>
      </c>
      <c r="R778" s="14">
        <v>0.11203980437743399</v>
      </c>
      <c r="S778" s="14"/>
      <c r="T778" s="14">
        <v>0.15930755533441701</v>
      </c>
      <c r="U778" s="14">
        <v>0.16698251000813599</v>
      </c>
      <c r="V778" s="14"/>
      <c r="W778" s="14">
        <v>0.18216431720061599</v>
      </c>
      <c r="X778" s="14">
        <v>0.159847572386592</v>
      </c>
      <c r="Y778" s="14"/>
      <c r="Z778" s="14">
        <v>0.110638425443378</v>
      </c>
      <c r="AA778" s="14">
        <v>0.19828795031031499</v>
      </c>
    </row>
    <row r="779" spans="2:27" x14ac:dyDescent="0.3">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row>
    <row r="780" spans="2:27" x14ac:dyDescent="0.3">
      <c r="B780" s="6" t="s">
        <v>288</v>
      </c>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row>
    <row r="781" spans="2:27" x14ac:dyDescent="0.3">
      <c r="B781" s="24" t="s">
        <v>59</v>
      </c>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row>
    <row r="782" spans="2:27" x14ac:dyDescent="0.3">
      <c r="B782" t="s">
        <v>143</v>
      </c>
      <c r="C782" s="14">
        <v>0.20298043362823701</v>
      </c>
      <c r="D782" s="14">
        <v>0.203844119309257</v>
      </c>
      <c r="E782" s="14">
        <v>0.20211002784910201</v>
      </c>
      <c r="F782" s="14"/>
      <c r="G782" s="14">
        <v>0.19551122985224301</v>
      </c>
      <c r="H782" s="14">
        <v>0.23183743806607299</v>
      </c>
      <c r="I782" s="14">
        <v>0.15636289226677</v>
      </c>
      <c r="J782" s="14">
        <v>0.199078831059047</v>
      </c>
      <c r="K782" s="14">
        <v>0.214472614592426</v>
      </c>
      <c r="L782" s="14">
        <v>0.21782031024424001</v>
      </c>
      <c r="M782" s="14"/>
      <c r="N782" s="14">
        <v>0.286362652818</v>
      </c>
      <c r="O782" s="14">
        <v>0.15863710154293201</v>
      </c>
      <c r="P782" s="14">
        <v>9.7931455081968197E-2</v>
      </c>
      <c r="Q782" s="14">
        <v>0.30671708996985397</v>
      </c>
      <c r="R782" s="14">
        <v>0.24927430350275201</v>
      </c>
      <c r="S782" s="14"/>
      <c r="T782" s="14">
        <v>0.18305596448306999</v>
      </c>
      <c r="U782" s="14">
        <v>0.21551485703385101</v>
      </c>
      <c r="V782" s="14"/>
      <c r="W782" s="14">
        <v>0.208932767437776</v>
      </c>
      <c r="X782" s="14">
        <v>0.201612161753075</v>
      </c>
      <c r="Y782" s="14"/>
      <c r="Z782" s="14">
        <v>0.24232198966410201</v>
      </c>
      <c r="AA782" s="14">
        <v>0.17772383963622601</v>
      </c>
    </row>
    <row r="783" spans="2:27" x14ac:dyDescent="0.3">
      <c r="B783" t="s">
        <v>145</v>
      </c>
      <c r="C783" s="14">
        <v>0.19880934150615101</v>
      </c>
      <c r="D783" s="14">
        <v>0.20439147448592901</v>
      </c>
      <c r="E783" s="14">
        <v>0.19289272440872501</v>
      </c>
      <c r="F783" s="14"/>
      <c r="G783" s="14">
        <v>0.21441729318918601</v>
      </c>
      <c r="H783" s="14">
        <v>0.23414045229998301</v>
      </c>
      <c r="I783" s="14">
        <v>0.192602881341398</v>
      </c>
      <c r="J783" s="14">
        <v>0.16947429894694599</v>
      </c>
      <c r="K783" s="14">
        <v>0.15434034189210699</v>
      </c>
      <c r="L783" s="14">
        <v>0.21837348482164401</v>
      </c>
      <c r="M783" s="14"/>
      <c r="N783" s="14">
        <v>0.25661261721744</v>
      </c>
      <c r="O783" s="14">
        <v>0.17277149275659101</v>
      </c>
      <c r="P783" s="14">
        <v>0.14990307548862999</v>
      </c>
      <c r="Q783" s="14">
        <v>0.29416509835916499</v>
      </c>
      <c r="R783" s="14">
        <v>0.30953428412908601</v>
      </c>
      <c r="S783" s="14"/>
      <c r="T783" s="14">
        <v>0.192521039083389</v>
      </c>
      <c r="U783" s="14">
        <v>0.20276529358171999</v>
      </c>
      <c r="V783" s="14"/>
      <c r="W783" s="14">
        <v>0.190166225259465</v>
      </c>
      <c r="X783" s="14">
        <v>0.20079614756449901</v>
      </c>
      <c r="Y783" s="14"/>
      <c r="Z783" s="14">
        <v>0.218753549114165</v>
      </c>
      <c r="AA783" s="14">
        <v>0.18600550747404501</v>
      </c>
    </row>
    <row r="784" spans="2:27" x14ac:dyDescent="0.3">
      <c r="B784" t="s">
        <v>287</v>
      </c>
      <c r="C784" s="14">
        <v>0.34369562144009502</v>
      </c>
      <c r="D784" s="14">
        <v>0.40888351067523399</v>
      </c>
      <c r="E784" s="14">
        <v>0.281395579963096</v>
      </c>
      <c r="F784" s="14"/>
      <c r="G784" s="14">
        <v>0.37511632225661301</v>
      </c>
      <c r="H784" s="14">
        <v>0.35554899479636598</v>
      </c>
      <c r="I784" s="14">
        <v>0.35055481126472499</v>
      </c>
      <c r="J784" s="14">
        <v>0.33127331270896998</v>
      </c>
      <c r="K784" s="14">
        <v>0.34114504776690102</v>
      </c>
      <c r="L784" s="14">
        <v>0.319384815104652</v>
      </c>
      <c r="M784" s="14"/>
      <c r="N784" s="14">
        <v>0.32650952817121298</v>
      </c>
      <c r="O784" s="14">
        <v>0.45497198582368198</v>
      </c>
      <c r="P784" s="14">
        <v>0.567232925970232</v>
      </c>
      <c r="Q784" s="14">
        <v>0.25342546840455898</v>
      </c>
      <c r="R784" s="14">
        <v>0.12522924820519901</v>
      </c>
      <c r="S784" s="14"/>
      <c r="T784" s="14">
        <v>0.37500716119125099</v>
      </c>
      <c r="U784" s="14">
        <v>0.32399762628332701</v>
      </c>
      <c r="V784" s="14"/>
      <c r="W784" s="14">
        <v>0.35732809131864401</v>
      </c>
      <c r="X784" s="14">
        <v>0.34056190520027002</v>
      </c>
      <c r="Y784" s="14"/>
      <c r="Z784" s="14">
        <v>0.332708138400439</v>
      </c>
      <c r="AA784" s="14">
        <v>0.35074939424648199</v>
      </c>
    </row>
    <row r="785" spans="2:27" x14ac:dyDescent="0.3">
      <c r="B785" t="s">
        <v>141</v>
      </c>
      <c r="C785" s="14">
        <v>0.103417778843212</v>
      </c>
      <c r="D785" s="14">
        <v>9.9581148044699502E-2</v>
      </c>
      <c r="E785" s="14">
        <v>0.105752797440087</v>
      </c>
      <c r="F785" s="14"/>
      <c r="G785" s="14">
        <v>0.10653189775296</v>
      </c>
      <c r="H785" s="14">
        <v>6.9926081239720397E-2</v>
      </c>
      <c r="I785" s="14">
        <v>0.105730716429911</v>
      </c>
      <c r="J785" s="14">
        <v>0.11079481210402201</v>
      </c>
      <c r="K785" s="14">
        <v>0.12532140720120699</v>
      </c>
      <c r="L785" s="14">
        <v>0.106000615696475</v>
      </c>
      <c r="M785" s="14"/>
      <c r="N785" s="14">
        <v>4.6085168114335301E-2</v>
      </c>
      <c r="O785" s="14">
        <v>9.8401337562363703E-2</v>
      </c>
      <c r="P785" s="14">
        <v>7.8561751019149501E-2</v>
      </c>
      <c r="Q785" s="14">
        <v>5.8702504493938601E-2</v>
      </c>
      <c r="R785" s="14">
        <v>0.151180631186729</v>
      </c>
      <c r="S785" s="14"/>
      <c r="T785" s="14">
        <v>8.73928806877316E-2</v>
      </c>
      <c r="U785" s="14">
        <v>0.113498993908424</v>
      </c>
      <c r="V785" s="14"/>
      <c r="W785" s="14">
        <v>9.1721622415798607E-2</v>
      </c>
      <c r="X785" s="14">
        <v>0.106106391814057</v>
      </c>
      <c r="Y785" s="14"/>
      <c r="Z785" s="14">
        <v>9.7769433162412905E-2</v>
      </c>
      <c r="AA785" s="14">
        <v>0.10704391842590701</v>
      </c>
    </row>
    <row r="786" spans="2:27" x14ac:dyDescent="0.3">
      <c r="B786" t="s">
        <v>52</v>
      </c>
      <c r="C786" s="14">
        <v>0.151096824582305</v>
      </c>
      <c r="D786" s="14">
        <v>8.3299747484880698E-2</v>
      </c>
      <c r="E786" s="14">
        <v>0.21784887033899</v>
      </c>
      <c r="F786" s="14"/>
      <c r="G786" s="14">
        <v>0.108423256948998</v>
      </c>
      <c r="H786" s="14">
        <v>0.108547033597857</v>
      </c>
      <c r="I786" s="14">
        <v>0.19474869869719699</v>
      </c>
      <c r="J786" s="14">
        <v>0.189378745181015</v>
      </c>
      <c r="K786" s="14">
        <v>0.16472058854735899</v>
      </c>
      <c r="L786" s="14">
        <v>0.13842077413298801</v>
      </c>
      <c r="M786" s="14"/>
      <c r="N786" s="14">
        <v>8.4430033679012195E-2</v>
      </c>
      <c r="O786" s="14">
        <v>0.11521808231443099</v>
      </c>
      <c r="P786" s="14">
        <v>0.106370792440021</v>
      </c>
      <c r="Q786" s="14">
        <v>8.6989838772483105E-2</v>
      </c>
      <c r="R786" s="14">
        <v>0.16478153297623499</v>
      </c>
      <c r="S786" s="14"/>
      <c r="T786" s="14">
        <v>0.16202295455455801</v>
      </c>
      <c r="U786" s="14">
        <v>0.14422322919267699</v>
      </c>
      <c r="V786" s="14"/>
      <c r="W786" s="14">
        <v>0.151851293568316</v>
      </c>
      <c r="X786" s="14">
        <v>0.15092339366810001</v>
      </c>
      <c r="Y786" s="14"/>
      <c r="Z786" s="14">
        <v>0.108446889658881</v>
      </c>
      <c r="AA786" s="14">
        <v>0.17847734021734099</v>
      </c>
    </row>
    <row r="787" spans="2:27" x14ac:dyDescent="0.3">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row>
    <row r="788" spans="2:27" x14ac:dyDescent="0.3">
      <c r="B788" s="6" t="s">
        <v>289</v>
      </c>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row>
    <row r="789" spans="2:27" x14ac:dyDescent="0.3">
      <c r="B789" s="24" t="s">
        <v>59</v>
      </c>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row>
    <row r="790" spans="2:27" x14ac:dyDescent="0.3">
      <c r="B790" t="s">
        <v>143</v>
      </c>
      <c r="C790" s="14">
        <v>0.23129280498614099</v>
      </c>
      <c r="D790" s="14">
        <v>0.23780283428242999</v>
      </c>
      <c r="E790" s="14">
        <v>0.22582969465351299</v>
      </c>
      <c r="F790" s="14"/>
      <c r="G790" s="14">
        <v>0.25361712168124401</v>
      </c>
      <c r="H790" s="14">
        <v>0.219610144788316</v>
      </c>
      <c r="I790" s="14">
        <v>0.17179957294405199</v>
      </c>
      <c r="J790" s="14">
        <v>0.22829029365995501</v>
      </c>
      <c r="K790" s="14">
        <v>0.24351708063231001</v>
      </c>
      <c r="L790" s="14">
        <v>0.26848788760313902</v>
      </c>
      <c r="M790" s="14"/>
      <c r="N790" s="14">
        <v>0.33643857214503198</v>
      </c>
      <c r="O790" s="14">
        <v>0.196844421684893</v>
      </c>
      <c r="P790" s="14">
        <v>0.123569065180725</v>
      </c>
      <c r="Q790" s="14">
        <v>0.30248767513796398</v>
      </c>
      <c r="R790" s="14">
        <v>0.26435963938082901</v>
      </c>
      <c r="S790" s="14"/>
      <c r="T790" s="14">
        <v>0.20519523134903001</v>
      </c>
      <c r="U790" s="14">
        <v>0.247710709796722</v>
      </c>
      <c r="V790" s="14"/>
      <c r="W790" s="14">
        <v>0.26357779472222198</v>
      </c>
      <c r="X790" s="14">
        <v>0.22387140610978801</v>
      </c>
      <c r="Y790" s="14"/>
      <c r="Z790" s="14">
        <v>0.26252441828665102</v>
      </c>
      <c r="AA790" s="14">
        <v>0.211242653026533</v>
      </c>
    </row>
    <row r="791" spans="2:27" x14ac:dyDescent="0.3">
      <c r="B791" t="s">
        <v>145</v>
      </c>
      <c r="C791" s="14">
        <v>0.17795759339576001</v>
      </c>
      <c r="D791" s="14">
        <v>0.16945276411923799</v>
      </c>
      <c r="E791" s="14">
        <v>0.186142615143948</v>
      </c>
      <c r="F791" s="14"/>
      <c r="G791" s="14">
        <v>0.168434242025506</v>
      </c>
      <c r="H791" s="14">
        <v>0.24152522257112799</v>
      </c>
      <c r="I791" s="14">
        <v>0.17652215034336</v>
      </c>
      <c r="J791" s="14">
        <v>0.15885740754192099</v>
      </c>
      <c r="K791" s="14">
        <v>0.142907580639171</v>
      </c>
      <c r="L791" s="14">
        <v>0.172812159658006</v>
      </c>
      <c r="M791" s="14"/>
      <c r="N791" s="14">
        <v>0.22596691993340601</v>
      </c>
      <c r="O791" s="14">
        <v>0.15254686026202099</v>
      </c>
      <c r="P791" s="14">
        <v>0.13122863047598399</v>
      </c>
      <c r="Q791" s="14">
        <v>0.25980031929693898</v>
      </c>
      <c r="R791" s="14">
        <v>0.21937359741163201</v>
      </c>
      <c r="S791" s="14"/>
      <c r="T791" s="14">
        <v>0.183096230926447</v>
      </c>
      <c r="U791" s="14">
        <v>0.174724892034016</v>
      </c>
      <c r="V791" s="14"/>
      <c r="W791" s="14">
        <v>0.13828593695244401</v>
      </c>
      <c r="X791" s="14">
        <v>0.187076976395669</v>
      </c>
      <c r="Y791" s="14"/>
      <c r="Z791" s="14">
        <v>0.208940085436849</v>
      </c>
      <c r="AA791" s="14">
        <v>0.15806737294720499</v>
      </c>
    </row>
    <row r="792" spans="2:27" x14ac:dyDescent="0.3">
      <c r="B792" t="s">
        <v>287</v>
      </c>
      <c r="C792" s="14">
        <v>0.32862847636623399</v>
      </c>
      <c r="D792" s="14">
        <v>0.39583286455483502</v>
      </c>
      <c r="E792" s="14">
        <v>0.26306825797252398</v>
      </c>
      <c r="F792" s="14"/>
      <c r="G792" s="14">
        <v>0.33861439393774601</v>
      </c>
      <c r="H792" s="14">
        <v>0.323519138568375</v>
      </c>
      <c r="I792" s="14">
        <v>0.37775677529490098</v>
      </c>
      <c r="J792" s="14">
        <v>0.34481681918748203</v>
      </c>
      <c r="K792" s="14">
        <v>0.33204128863491</v>
      </c>
      <c r="L792" s="14">
        <v>0.27083810028901101</v>
      </c>
      <c r="M792" s="14"/>
      <c r="N792" s="14">
        <v>0.29067310886106701</v>
      </c>
      <c r="O792" s="14">
        <v>0.417977571109032</v>
      </c>
      <c r="P792" s="14">
        <v>0.56039533632641902</v>
      </c>
      <c r="Q792" s="14">
        <v>0.221812349561198</v>
      </c>
      <c r="R792" s="14">
        <v>0.195356207182208</v>
      </c>
      <c r="S792" s="14"/>
      <c r="T792" s="14">
        <v>0.36193179200588999</v>
      </c>
      <c r="U792" s="14">
        <v>0.30767746100934601</v>
      </c>
      <c r="V792" s="14"/>
      <c r="W792" s="14">
        <v>0.29589260784135002</v>
      </c>
      <c r="X792" s="14">
        <v>0.33615351942410698</v>
      </c>
      <c r="Y792" s="14"/>
      <c r="Z792" s="14">
        <v>0.31883558769099501</v>
      </c>
      <c r="AA792" s="14">
        <v>0.33491534038996501</v>
      </c>
    </row>
    <row r="793" spans="2:27" x14ac:dyDescent="0.3">
      <c r="B793" t="s">
        <v>141</v>
      </c>
      <c r="C793" s="14">
        <v>0.13350010421255701</v>
      </c>
      <c r="D793" s="14">
        <v>0.125265505611827</v>
      </c>
      <c r="E793" s="14">
        <v>0.14023531305984799</v>
      </c>
      <c r="F793" s="14"/>
      <c r="G793" s="14">
        <v>0.113084776251549</v>
      </c>
      <c r="H793" s="14">
        <v>0.104372394582013</v>
      </c>
      <c r="I793" s="14">
        <v>0.144070787682263</v>
      </c>
      <c r="J793" s="14">
        <v>0.110302293815708</v>
      </c>
      <c r="K793" s="14">
        <v>0.170720718562374</v>
      </c>
      <c r="L793" s="14">
        <v>0.155969017932686</v>
      </c>
      <c r="M793" s="14"/>
      <c r="N793" s="14">
        <v>7.1298398966255894E-2</v>
      </c>
      <c r="O793" s="14">
        <v>0.133384700022258</v>
      </c>
      <c r="P793" s="14">
        <v>0.117269015612552</v>
      </c>
      <c r="Q793" s="14">
        <v>0.12256967940432301</v>
      </c>
      <c r="R793" s="14">
        <v>0.12798728706738799</v>
      </c>
      <c r="S793" s="14"/>
      <c r="T793" s="14">
        <v>0.116533358970574</v>
      </c>
      <c r="U793" s="14">
        <v>0.14417383243731999</v>
      </c>
      <c r="V793" s="14"/>
      <c r="W793" s="14">
        <v>0.171220381861143</v>
      </c>
      <c r="X793" s="14">
        <v>0.124829287574692</v>
      </c>
      <c r="Y793" s="14"/>
      <c r="Z793" s="14">
        <v>0.112664990408159</v>
      </c>
      <c r="AA793" s="14">
        <v>0.146875884511011</v>
      </c>
    </row>
    <row r="794" spans="2:27" x14ac:dyDescent="0.3">
      <c r="B794" t="s">
        <v>52</v>
      </c>
      <c r="C794" s="14">
        <v>0.128621021039309</v>
      </c>
      <c r="D794" s="14">
        <v>7.1646031431669102E-2</v>
      </c>
      <c r="E794" s="14">
        <v>0.18472411917016601</v>
      </c>
      <c r="F794" s="14"/>
      <c r="G794" s="14">
        <v>0.12624946610395499</v>
      </c>
      <c r="H794" s="14">
        <v>0.110973099490168</v>
      </c>
      <c r="I794" s="14">
        <v>0.12985071373542401</v>
      </c>
      <c r="J794" s="14">
        <v>0.15773318579493401</v>
      </c>
      <c r="K794" s="14">
        <v>0.110813331531235</v>
      </c>
      <c r="L794" s="14">
        <v>0.131892834517159</v>
      </c>
      <c r="M794" s="14"/>
      <c r="N794" s="14">
        <v>7.5623000094239598E-2</v>
      </c>
      <c r="O794" s="14">
        <v>9.92464469217961E-2</v>
      </c>
      <c r="P794" s="14">
        <v>6.7537952404319604E-2</v>
      </c>
      <c r="Q794" s="14">
        <v>9.3329976599577494E-2</v>
      </c>
      <c r="R794" s="14">
        <v>0.19292326895794301</v>
      </c>
      <c r="S794" s="14"/>
      <c r="T794" s="14">
        <v>0.133243386748059</v>
      </c>
      <c r="U794" s="14">
        <v>0.125713104722596</v>
      </c>
      <c r="V794" s="14"/>
      <c r="W794" s="14">
        <v>0.13102327862284099</v>
      </c>
      <c r="X794" s="14">
        <v>0.12806881049574401</v>
      </c>
      <c r="Y794" s="14"/>
      <c r="Z794" s="14">
        <v>9.7034918177345594E-2</v>
      </c>
      <c r="AA794" s="14">
        <v>0.148898749125286</v>
      </c>
    </row>
    <row r="795" spans="2:27" x14ac:dyDescent="0.3">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row>
    <row r="796" spans="2:27" x14ac:dyDescent="0.3">
      <c r="B796" s="6" t="s">
        <v>290</v>
      </c>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row>
    <row r="797" spans="2:27" x14ac:dyDescent="0.3">
      <c r="B797" s="24" t="s">
        <v>59</v>
      </c>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row>
    <row r="798" spans="2:27" x14ac:dyDescent="0.3">
      <c r="B798" t="s">
        <v>143</v>
      </c>
      <c r="C798" s="14">
        <v>0.19896485948935</v>
      </c>
      <c r="D798" s="14">
        <v>0.212993763197702</v>
      </c>
      <c r="E798" s="14">
        <v>0.184804764396617</v>
      </c>
      <c r="F798" s="14"/>
      <c r="G798" s="14">
        <v>0.209720771182757</v>
      </c>
      <c r="H798" s="14">
        <v>0.22558562860435299</v>
      </c>
      <c r="I798" s="14">
        <v>0.166505058456446</v>
      </c>
      <c r="J798" s="14">
        <v>0.17648463221942601</v>
      </c>
      <c r="K798" s="14">
        <v>0.189658625377117</v>
      </c>
      <c r="L798" s="14">
        <v>0.22100949354197999</v>
      </c>
      <c r="M798" s="14"/>
      <c r="N798" s="14">
        <v>0.28196851677680901</v>
      </c>
      <c r="O798" s="14">
        <v>0.170085183612673</v>
      </c>
      <c r="P798" s="14">
        <v>0.12963626441895601</v>
      </c>
      <c r="Q798" s="14">
        <v>0.25478939938171202</v>
      </c>
      <c r="R798" s="14">
        <v>0.24413763159270899</v>
      </c>
      <c r="S798" s="14"/>
      <c r="T798" s="14">
        <v>0.19517780893733599</v>
      </c>
      <c r="U798" s="14">
        <v>0.20134728156200599</v>
      </c>
      <c r="V798" s="14"/>
      <c r="W798" s="14">
        <v>0.19388612324982801</v>
      </c>
      <c r="X798" s="14">
        <v>0.20013231618453201</v>
      </c>
      <c r="Y798" s="14"/>
      <c r="Z798" s="14">
        <v>0.226536377156556</v>
      </c>
      <c r="AA798" s="14">
        <v>0.18126442519973099</v>
      </c>
    </row>
    <row r="799" spans="2:27" x14ac:dyDescent="0.3">
      <c r="B799" t="s">
        <v>145</v>
      </c>
      <c r="C799" s="14">
        <v>0.160861560558554</v>
      </c>
      <c r="D799" s="14">
        <v>0.17120605396914401</v>
      </c>
      <c r="E799" s="14">
        <v>0.15138477202881201</v>
      </c>
      <c r="F799" s="14"/>
      <c r="G799" s="14">
        <v>0.21215542419212499</v>
      </c>
      <c r="H799" s="14">
        <v>0.1715173848864</v>
      </c>
      <c r="I799" s="14">
        <v>0.15184483366711801</v>
      </c>
      <c r="J799" s="14">
        <v>0.21995829020618199</v>
      </c>
      <c r="K799" s="14">
        <v>8.8293752848825097E-2</v>
      </c>
      <c r="L799" s="14">
        <v>0.12623346467341601</v>
      </c>
      <c r="M799" s="14"/>
      <c r="N799" s="14">
        <v>0.205863183813041</v>
      </c>
      <c r="O799" s="14">
        <v>0.13844698404634201</v>
      </c>
      <c r="P799" s="14">
        <v>0.117301788177503</v>
      </c>
      <c r="Q799" s="14">
        <v>0.23659563973242201</v>
      </c>
      <c r="R799" s="14">
        <v>0.184176449078922</v>
      </c>
      <c r="S799" s="14"/>
      <c r="T799" s="14">
        <v>0.16923517641230701</v>
      </c>
      <c r="U799" s="14">
        <v>0.15559374409718801</v>
      </c>
      <c r="V799" s="14"/>
      <c r="W799" s="14">
        <v>0.111979969912486</v>
      </c>
      <c r="X799" s="14">
        <v>0.17209804490811001</v>
      </c>
      <c r="Y799" s="14"/>
      <c r="Z799" s="14">
        <v>0.175042067035936</v>
      </c>
      <c r="AA799" s="14">
        <v>0.151757922299462</v>
      </c>
    </row>
    <row r="800" spans="2:27" x14ac:dyDescent="0.3">
      <c r="B800" t="s">
        <v>287</v>
      </c>
      <c r="C800" s="14">
        <v>0.22184930400434</v>
      </c>
      <c r="D800" s="14">
        <v>0.27511316625439403</v>
      </c>
      <c r="E800" s="14">
        <v>0.17071792749550399</v>
      </c>
      <c r="F800" s="14"/>
      <c r="G800" s="14">
        <v>0.28794451434295598</v>
      </c>
      <c r="H800" s="14">
        <v>0.32423713444750202</v>
      </c>
      <c r="I800" s="14">
        <v>0.29619847890967899</v>
      </c>
      <c r="J800" s="14">
        <v>0.17707533680596399</v>
      </c>
      <c r="K800" s="14">
        <v>0.180644463191315</v>
      </c>
      <c r="L800" s="14">
        <v>9.82873762326823E-2</v>
      </c>
      <c r="M800" s="14"/>
      <c r="N800" s="14">
        <v>0.231793197742</v>
      </c>
      <c r="O800" s="14">
        <v>0.25778288834179403</v>
      </c>
      <c r="P800" s="14">
        <v>0.41845532044476902</v>
      </c>
      <c r="Q800" s="14">
        <v>0.10319104520904</v>
      </c>
      <c r="R800" s="14">
        <v>0.105498329300331</v>
      </c>
      <c r="S800" s="14"/>
      <c r="T800" s="14">
        <v>0.28507521928812801</v>
      </c>
      <c r="U800" s="14">
        <v>0.18207407152008201</v>
      </c>
      <c r="V800" s="14"/>
      <c r="W800" s="14">
        <v>0.14259419135870299</v>
      </c>
      <c r="X800" s="14">
        <v>0.240067795282847</v>
      </c>
      <c r="Y800" s="14"/>
      <c r="Z800" s="14">
        <v>0.24907917205723301</v>
      </c>
      <c r="AA800" s="14">
        <v>0.204368202818586</v>
      </c>
    </row>
    <row r="801" spans="2:27" x14ac:dyDescent="0.3">
      <c r="B801" t="s">
        <v>141</v>
      </c>
      <c r="C801" s="14">
        <v>0.16705812708766299</v>
      </c>
      <c r="D801" s="14">
        <v>0.17099332397012401</v>
      </c>
      <c r="E801" s="14">
        <v>0.16124377617305399</v>
      </c>
      <c r="F801" s="14"/>
      <c r="G801" s="14">
        <v>0.11695168357890701</v>
      </c>
      <c r="H801" s="14">
        <v>7.8855518118827794E-2</v>
      </c>
      <c r="I801" s="14">
        <v>0.13615423786865699</v>
      </c>
      <c r="J801" s="14">
        <v>0.16026681453299199</v>
      </c>
      <c r="K801" s="14">
        <v>0.21749686466812301</v>
      </c>
      <c r="L801" s="14">
        <v>0.26876745328270901</v>
      </c>
      <c r="M801" s="14"/>
      <c r="N801" s="14">
        <v>0.10087964420062701</v>
      </c>
      <c r="O801" s="14">
        <v>0.21511958769053999</v>
      </c>
      <c r="P801" s="14">
        <v>0.162172483049593</v>
      </c>
      <c r="Q801" s="14">
        <v>0.202074037126136</v>
      </c>
      <c r="R801" s="14">
        <v>0.17637850846747199</v>
      </c>
      <c r="S801" s="14"/>
      <c r="T801" s="14">
        <v>0.121912930908569</v>
      </c>
      <c r="U801" s="14">
        <v>0.19545883375218601</v>
      </c>
      <c r="V801" s="14"/>
      <c r="W801" s="14">
        <v>0.246270205148237</v>
      </c>
      <c r="X801" s="14">
        <v>0.14884952823358699</v>
      </c>
      <c r="Y801" s="14"/>
      <c r="Z801" s="14">
        <v>0.161532384411498</v>
      </c>
      <c r="AA801" s="14">
        <v>0.17060555767604599</v>
      </c>
    </row>
    <row r="802" spans="2:27" x14ac:dyDescent="0.3">
      <c r="B802" t="s">
        <v>52</v>
      </c>
      <c r="C802" s="14">
        <v>0.25126614886009302</v>
      </c>
      <c r="D802" s="14">
        <v>0.16969369260863501</v>
      </c>
      <c r="E802" s="14">
        <v>0.33184875990601198</v>
      </c>
      <c r="F802" s="14"/>
      <c r="G802" s="14">
        <v>0.17322760670325499</v>
      </c>
      <c r="H802" s="14">
        <v>0.199804333942917</v>
      </c>
      <c r="I802" s="14">
        <v>0.24929739109810001</v>
      </c>
      <c r="J802" s="14">
        <v>0.26621492623543602</v>
      </c>
      <c r="K802" s="14">
        <v>0.32390629391462</v>
      </c>
      <c r="L802" s="14">
        <v>0.285702212269213</v>
      </c>
      <c r="M802" s="14"/>
      <c r="N802" s="14">
        <v>0.17949545746752199</v>
      </c>
      <c r="O802" s="14">
        <v>0.21856535630865001</v>
      </c>
      <c r="P802" s="14">
        <v>0.17243414390917999</v>
      </c>
      <c r="Q802" s="14">
        <v>0.203349878550691</v>
      </c>
      <c r="R802" s="14">
        <v>0.28980908156056701</v>
      </c>
      <c r="S802" s="14"/>
      <c r="T802" s="14">
        <v>0.22859886445366001</v>
      </c>
      <c r="U802" s="14">
        <v>0.26552606906853699</v>
      </c>
      <c r="V802" s="14"/>
      <c r="W802" s="14">
        <v>0.30526951033074601</v>
      </c>
      <c r="X802" s="14">
        <v>0.238852315390924</v>
      </c>
      <c r="Y802" s="14"/>
      <c r="Z802" s="14">
        <v>0.18780999933877801</v>
      </c>
      <c r="AA802" s="14">
        <v>0.29200389200617499</v>
      </c>
    </row>
    <row r="803" spans="2:27" x14ac:dyDescent="0.3">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row>
    <row r="804" spans="2:27" x14ac:dyDescent="0.3">
      <c r="B804" s="6" t="s">
        <v>291</v>
      </c>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row>
    <row r="805" spans="2:27" x14ac:dyDescent="0.3">
      <c r="B805" s="24" t="s">
        <v>59</v>
      </c>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row>
    <row r="806" spans="2:27" x14ac:dyDescent="0.3">
      <c r="B806" t="s">
        <v>143</v>
      </c>
      <c r="C806" s="14">
        <v>0.11450983785467</v>
      </c>
      <c r="D806" s="14">
        <v>0.107479928745688</v>
      </c>
      <c r="E806" s="14">
        <v>0.121812026300364</v>
      </c>
      <c r="F806" s="14"/>
      <c r="G806" s="14">
        <v>0.12528377402346899</v>
      </c>
      <c r="H806" s="14">
        <v>0.14743474440158599</v>
      </c>
      <c r="I806" s="14">
        <v>0.121735172180322</v>
      </c>
      <c r="J806" s="14">
        <v>0.10939262053157101</v>
      </c>
      <c r="K806" s="14">
        <v>9.0753480795507893E-2</v>
      </c>
      <c r="L806" s="14">
        <v>9.4820685097379107E-2</v>
      </c>
      <c r="M806" s="14"/>
      <c r="N806" s="14">
        <v>0.17977477631681699</v>
      </c>
      <c r="O806" s="14">
        <v>8.8317593487180296E-2</v>
      </c>
      <c r="P806" s="14">
        <v>4.8136542241473998E-2</v>
      </c>
      <c r="Q806" s="14">
        <v>0.147050904916664</v>
      </c>
      <c r="R806" s="14">
        <v>0.14695111124632099</v>
      </c>
      <c r="S806" s="14"/>
      <c r="T806" s="14">
        <v>0.12584238916916701</v>
      </c>
      <c r="U806" s="14">
        <v>0.107380564025249</v>
      </c>
      <c r="V806" s="14"/>
      <c r="W806" s="14">
        <v>7.9803136053391496E-2</v>
      </c>
      <c r="X806" s="14">
        <v>0.122487919305383</v>
      </c>
      <c r="Y806" s="14"/>
      <c r="Z806" s="14">
        <v>0.13600066405183101</v>
      </c>
      <c r="AA806" s="14">
        <v>0.10071310161679101</v>
      </c>
    </row>
    <row r="807" spans="2:27" x14ac:dyDescent="0.3">
      <c r="B807" t="s">
        <v>145</v>
      </c>
      <c r="C807" s="14">
        <v>8.9324154776857401E-2</v>
      </c>
      <c r="D807" s="14">
        <v>7.9792050702962206E-2</v>
      </c>
      <c r="E807" s="14">
        <v>9.8971504829989704E-2</v>
      </c>
      <c r="F807" s="14"/>
      <c r="G807" s="14">
        <v>0.14819750762752801</v>
      </c>
      <c r="H807" s="14">
        <v>0.13370211884730901</v>
      </c>
      <c r="I807" s="14">
        <v>6.4992844733907304E-2</v>
      </c>
      <c r="J807" s="14">
        <v>8.7141321401199304E-2</v>
      </c>
      <c r="K807" s="14">
        <v>7.0802930243898707E-2</v>
      </c>
      <c r="L807" s="14">
        <v>4.8096488169054798E-2</v>
      </c>
      <c r="M807" s="14"/>
      <c r="N807" s="14">
        <v>0.123847295089829</v>
      </c>
      <c r="O807" s="14">
        <v>8.0076056280330904E-2</v>
      </c>
      <c r="P807" s="14">
        <v>7.5117300894930003E-2</v>
      </c>
      <c r="Q807" s="14">
        <v>0.12433470585178499</v>
      </c>
      <c r="R807" s="14">
        <v>0.13239975993123901</v>
      </c>
      <c r="S807" s="14"/>
      <c r="T807" s="14">
        <v>0.102457433998598</v>
      </c>
      <c r="U807" s="14">
        <v>8.1062048455727898E-2</v>
      </c>
      <c r="V807" s="14"/>
      <c r="W807" s="14">
        <v>7.1823567930823007E-2</v>
      </c>
      <c r="X807" s="14">
        <v>9.3347040849189503E-2</v>
      </c>
      <c r="Y807" s="14"/>
      <c r="Z807" s="14">
        <v>0.111187861603217</v>
      </c>
      <c r="AA807" s="14">
        <v>7.5288035667324796E-2</v>
      </c>
    </row>
    <row r="808" spans="2:27" x14ac:dyDescent="0.3">
      <c r="B808" t="s">
        <v>287</v>
      </c>
      <c r="C808" s="14">
        <v>0.43374757696674199</v>
      </c>
      <c r="D808" s="14">
        <v>0.51742651293979702</v>
      </c>
      <c r="E808" s="14">
        <v>0.35251295394973597</v>
      </c>
      <c r="F808" s="14"/>
      <c r="G808" s="14">
        <v>0.46717122389308102</v>
      </c>
      <c r="H808" s="14">
        <v>0.45216466708595099</v>
      </c>
      <c r="I808" s="14">
        <v>0.487425324267871</v>
      </c>
      <c r="J808" s="14">
        <v>0.41777952786523898</v>
      </c>
      <c r="K808" s="14">
        <v>0.382560178013713</v>
      </c>
      <c r="L808" s="14">
        <v>0.40024988938480699</v>
      </c>
      <c r="M808" s="14"/>
      <c r="N808" s="14">
        <v>0.43355324792247801</v>
      </c>
      <c r="O808" s="14">
        <v>0.49710303622213797</v>
      </c>
      <c r="P808" s="14">
        <v>0.57518979962442396</v>
      </c>
      <c r="Q808" s="14">
        <v>0.39700739212345199</v>
      </c>
      <c r="R808" s="14">
        <v>0.25756036130705601</v>
      </c>
      <c r="S808" s="14"/>
      <c r="T808" s="14">
        <v>0.44060558034826502</v>
      </c>
      <c r="U808" s="14">
        <v>0.42943322773741799</v>
      </c>
      <c r="V808" s="14"/>
      <c r="W808" s="14">
        <v>0.402352705735258</v>
      </c>
      <c r="X808" s="14">
        <v>0.44096436297117297</v>
      </c>
      <c r="Y808" s="14"/>
      <c r="Z808" s="14">
        <v>0.44784866360931103</v>
      </c>
      <c r="AA808" s="14">
        <v>0.424694924858806</v>
      </c>
    </row>
    <row r="809" spans="2:27" x14ac:dyDescent="0.3">
      <c r="B809" t="s">
        <v>141</v>
      </c>
      <c r="C809" s="14">
        <v>0.15987752625962701</v>
      </c>
      <c r="D809" s="14">
        <v>0.179086527631139</v>
      </c>
      <c r="E809" s="14">
        <v>0.13993735414361</v>
      </c>
      <c r="F809" s="14"/>
      <c r="G809" s="14">
        <v>0.117327020055256</v>
      </c>
      <c r="H809" s="14">
        <v>9.6073145313667299E-2</v>
      </c>
      <c r="I809" s="14">
        <v>0.136594486965498</v>
      </c>
      <c r="J809" s="14">
        <v>0.158068271494685</v>
      </c>
      <c r="K809" s="14">
        <v>0.19614653830293899</v>
      </c>
      <c r="L809" s="14">
        <v>0.23602859451244501</v>
      </c>
      <c r="M809" s="14"/>
      <c r="N809" s="14">
        <v>0.125207283288505</v>
      </c>
      <c r="O809" s="14">
        <v>0.184892610622203</v>
      </c>
      <c r="P809" s="14">
        <v>0.159476320864336</v>
      </c>
      <c r="Q809" s="14">
        <v>0.18291608610266999</v>
      </c>
      <c r="R809" s="14">
        <v>0.15888765623809101</v>
      </c>
      <c r="S809" s="14"/>
      <c r="T809" s="14">
        <v>0.12891534645077499</v>
      </c>
      <c r="U809" s="14">
        <v>0.17935574013108699</v>
      </c>
      <c r="V809" s="14"/>
      <c r="W809" s="14">
        <v>0.21123128811703901</v>
      </c>
      <c r="X809" s="14">
        <v>0.14807276021631799</v>
      </c>
      <c r="Y809" s="14"/>
      <c r="Z809" s="14">
        <v>0.15692980640879101</v>
      </c>
      <c r="AA809" s="14">
        <v>0.16176991108057501</v>
      </c>
    </row>
    <row r="810" spans="2:27" x14ac:dyDescent="0.3">
      <c r="B810" t="s">
        <v>52</v>
      </c>
      <c r="C810" s="14">
        <v>0.20254090414210399</v>
      </c>
      <c r="D810" s="14">
        <v>0.116214979980414</v>
      </c>
      <c r="E810" s="14">
        <v>0.28676616077630002</v>
      </c>
      <c r="F810" s="14"/>
      <c r="G810" s="14">
        <v>0.14202047440066601</v>
      </c>
      <c r="H810" s="14">
        <v>0.170625324351488</v>
      </c>
      <c r="I810" s="14">
        <v>0.18925217185240101</v>
      </c>
      <c r="J810" s="14">
        <v>0.22761825870730501</v>
      </c>
      <c r="K810" s="14">
        <v>0.25973687264394102</v>
      </c>
      <c r="L810" s="14">
        <v>0.220804342836314</v>
      </c>
      <c r="M810" s="14"/>
      <c r="N810" s="14">
        <v>0.137617397382371</v>
      </c>
      <c r="O810" s="14">
        <v>0.149610703388148</v>
      </c>
      <c r="P810" s="14">
        <v>0.14208003637483599</v>
      </c>
      <c r="Q810" s="14">
        <v>0.148690911005429</v>
      </c>
      <c r="R810" s="14">
        <v>0.30420111127729399</v>
      </c>
      <c r="S810" s="14"/>
      <c r="T810" s="14">
        <v>0.20217925003319601</v>
      </c>
      <c r="U810" s="14">
        <v>0.20276841965051801</v>
      </c>
      <c r="V810" s="14"/>
      <c r="W810" s="14">
        <v>0.23478930216348901</v>
      </c>
      <c r="X810" s="14">
        <v>0.195127916657936</v>
      </c>
      <c r="Y810" s="14"/>
      <c r="Z810" s="14">
        <v>0.14803300432684899</v>
      </c>
      <c r="AA810" s="14">
        <v>0.23753402677650401</v>
      </c>
    </row>
    <row r="811" spans="2:27" x14ac:dyDescent="0.3">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row>
    <row r="812" spans="2:27" x14ac:dyDescent="0.3">
      <c r="B812" s="6" t="s">
        <v>68</v>
      </c>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row>
    <row r="813" spans="2:27" x14ac:dyDescent="0.3">
      <c r="B813" s="24" t="s">
        <v>59</v>
      </c>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row>
    <row r="814" spans="2:27" x14ac:dyDescent="0.3">
      <c r="B814" t="s">
        <v>292</v>
      </c>
      <c r="C814" s="14">
        <v>0.46105195811225402</v>
      </c>
      <c r="D814" s="14">
        <v>0.46329649915485299</v>
      </c>
      <c r="E814" s="14">
        <v>0.45882088162807599</v>
      </c>
      <c r="F814" s="14"/>
      <c r="G814" s="14">
        <v>0.480457408453346</v>
      </c>
      <c r="H814" s="14">
        <v>0.482008255256824</v>
      </c>
      <c r="I814" s="14">
        <v>0.40250082758540601</v>
      </c>
      <c r="J814" s="14">
        <v>0.446151605626528</v>
      </c>
      <c r="K814" s="14">
        <v>0.43847861291315499</v>
      </c>
      <c r="L814" s="14">
        <v>0.50589497946373696</v>
      </c>
      <c r="M814" s="14"/>
      <c r="N814" s="14">
        <v>0.60520320601767996</v>
      </c>
      <c r="O814" s="14">
        <v>0.371278286156765</v>
      </c>
      <c r="P814" s="14">
        <v>0.23700662336438699</v>
      </c>
      <c r="Q814" s="14">
        <v>0.64669942746945996</v>
      </c>
      <c r="R814" s="14">
        <v>0.68235182787496196</v>
      </c>
      <c r="S814" s="14"/>
      <c r="T814" s="14">
        <v>0.43276326887354699</v>
      </c>
      <c r="U814" s="14">
        <v>0.47884828713484201</v>
      </c>
      <c r="V814" s="14"/>
      <c r="W814" s="14">
        <v>0.46057597168908598</v>
      </c>
      <c r="X814" s="14">
        <v>0.46116137382323802</v>
      </c>
      <c r="Y814" s="14"/>
      <c r="Z814" s="14">
        <v>0.54667462472975303</v>
      </c>
      <c r="AA814" s="14">
        <v>0.40608369693569801</v>
      </c>
    </row>
    <row r="815" spans="2:27" x14ac:dyDescent="0.3">
      <c r="B815" t="s">
        <v>293</v>
      </c>
      <c r="C815" s="14">
        <v>0.30192219404640303</v>
      </c>
      <c r="D815" s="14">
        <v>0.37319565464445398</v>
      </c>
      <c r="E815" s="14">
        <v>0.23352174629196401</v>
      </c>
      <c r="F815" s="14"/>
      <c r="G815" s="14">
        <v>0.32105115401927398</v>
      </c>
      <c r="H815" s="14">
        <v>0.30035556884921499</v>
      </c>
      <c r="I815" s="14">
        <v>0.31740099613811401</v>
      </c>
      <c r="J815" s="14">
        <v>0.29064845718876697</v>
      </c>
      <c r="K815" s="14">
        <v>0.30773763390504999</v>
      </c>
      <c r="L815" s="14">
        <v>0.28313939164610402</v>
      </c>
      <c r="M815" s="14"/>
      <c r="N815" s="14">
        <v>0.239490878261646</v>
      </c>
      <c r="O815" s="14">
        <v>0.39433181576061299</v>
      </c>
      <c r="P815" s="14">
        <v>0.57863570603222103</v>
      </c>
      <c r="Q815" s="14">
        <v>0.20051736002284201</v>
      </c>
      <c r="R815" s="14">
        <v>0.12658824090558901</v>
      </c>
      <c r="S815" s="14"/>
      <c r="T815" s="14">
        <v>0.31577650769878401</v>
      </c>
      <c r="U815" s="14">
        <v>0.29320648714109498</v>
      </c>
      <c r="V815" s="14"/>
      <c r="W815" s="14">
        <v>0.30353164162877799</v>
      </c>
      <c r="X815" s="14">
        <v>0.30155222792353797</v>
      </c>
      <c r="Y815" s="14"/>
      <c r="Z815" s="14">
        <v>0.28655275018502302</v>
      </c>
      <c r="AA815" s="14">
        <v>0.31178910940521598</v>
      </c>
    </row>
    <row r="816" spans="2:27" x14ac:dyDescent="0.3">
      <c r="B816" t="s">
        <v>52</v>
      </c>
      <c r="C816" s="14">
        <v>0.23702584784134301</v>
      </c>
      <c r="D816" s="14">
        <v>0.163507846200693</v>
      </c>
      <c r="E816" s="14">
        <v>0.30765737207996002</v>
      </c>
      <c r="F816" s="14"/>
      <c r="G816" s="14">
        <v>0.19849143752737999</v>
      </c>
      <c r="H816" s="14">
        <v>0.217636175893961</v>
      </c>
      <c r="I816" s="14">
        <v>0.28009817627647998</v>
      </c>
      <c r="J816" s="14">
        <v>0.26319993718470402</v>
      </c>
      <c r="K816" s="14">
        <v>0.25378375318179403</v>
      </c>
      <c r="L816" s="14">
        <v>0.21096562889015899</v>
      </c>
      <c r="M816" s="14"/>
      <c r="N816" s="14">
        <v>0.15530591572067401</v>
      </c>
      <c r="O816" s="14">
        <v>0.23438989808262201</v>
      </c>
      <c r="P816" s="14">
        <v>0.18435767060339101</v>
      </c>
      <c r="Q816" s="14">
        <v>0.152783212507698</v>
      </c>
      <c r="R816" s="14">
        <v>0.191059931219448</v>
      </c>
      <c r="S816" s="14"/>
      <c r="T816" s="14">
        <v>0.25146022342766899</v>
      </c>
      <c r="U816" s="14">
        <v>0.22794522572406301</v>
      </c>
      <c r="V816" s="14"/>
      <c r="W816" s="14">
        <v>0.235892386682136</v>
      </c>
      <c r="X816" s="14">
        <v>0.23728639825322401</v>
      </c>
      <c r="Y816" s="14"/>
      <c r="Z816" s="14">
        <v>0.166772625085224</v>
      </c>
      <c r="AA816" s="14">
        <v>0.28212719365908601</v>
      </c>
    </row>
    <row r="817" spans="2:27" x14ac:dyDescent="0.3">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row>
    <row r="818" spans="2:27" x14ac:dyDescent="0.3">
      <c r="B818" s="6" t="s">
        <v>296</v>
      </c>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row>
    <row r="819" spans="2:27" x14ac:dyDescent="0.3">
      <c r="B819" s="24" t="s">
        <v>59</v>
      </c>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row>
    <row r="820" spans="2:27" x14ac:dyDescent="0.3">
      <c r="B820" t="s">
        <v>294</v>
      </c>
      <c r="C820" s="14">
        <v>0.54831741764350905</v>
      </c>
      <c r="D820" s="14">
        <v>0.60676585255312399</v>
      </c>
      <c r="E820" s="14">
        <v>0.49258206886752398</v>
      </c>
      <c r="F820" s="14"/>
      <c r="G820" s="14">
        <v>0.38987417693599202</v>
      </c>
      <c r="H820" s="14">
        <v>0.490497590687834</v>
      </c>
      <c r="I820" s="14">
        <v>0.50415840377082899</v>
      </c>
      <c r="J820" s="14">
        <v>0.52481024673499899</v>
      </c>
      <c r="K820" s="14">
        <v>0.57295283308364298</v>
      </c>
      <c r="L820" s="14">
        <v>0.73898676466715896</v>
      </c>
      <c r="M820" s="14"/>
      <c r="N820" s="14">
        <v>0.55957473391371304</v>
      </c>
      <c r="O820" s="14">
        <v>0.66605971816362897</v>
      </c>
      <c r="P820" s="14">
        <v>0.58064038579292199</v>
      </c>
      <c r="Q820" s="14">
        <v>0.60321644337713198</v>
      </c>
      <c r="R820" s="14">
        <v>0.46105586540611299</v>
      </c>
      <c r="S820" s="14"/>
      <c r="T820" s="14">
        <v>0.51705666876436396</v>
      </c>
      <c r="U820" s="14">
        <v>0.56798346041598702</v>
      </c>
      <c r="V820" s="14"/>
      <c r="W820" s="14">
        <v>0.660508034438401</v>
      </c>
      <c r="X820" s="14">
        <v>0.522527992767578</v>
      </c>
      <c r="Y820" s="14"/>
      <c r="Z820" s="14">
        <v>0.58808391408711702</v>
      </c>
      <c r="AA820" s="14">
        <v>0.52278801930844199</v>
      </c>
    </row>
    <row r="821" spans="2:27" x14ac:dyDescent="0.3">
      <c r="B821" t="s">
        <v>295</v>
      </c>
      <c r="C821" s="14">
        <v>0.30501588058548101</v>
      </c>
      <c r="D821" s="14">
        <v>0.29276805626418201</v>
      </c>
      <c r="E821" s="14">
        <v>0.31509446843577898</v>
      </c>
      <c r="F821" s="14"/>
      <c r="G821" s="14">
        <v>0.43735039872547898</v>
      </c>
      <c r="H821" s="14">
        <v>0.34882723034766799</v>
      </c>
      <c r="I821" s="14">
        <v>0.34485035523157997</v>
      </c>
      <c r="J821" s="14">
        <v>0.32395795826386398</v>
      </c>
      <c r="K821" s="14">
        <v>0.246190807443955</v>
      </c>
      <c r="L821" s="14">
        <v>0.17322444513603399</v>
      </c>
      <c r="M821" s="14"/>
      <c r="N821" s="14">
        <v>0.33923410702795798</v>
      </c>
      <c r="O821" s="14">
        <v>0.22525609190344301</v>
      </c>
      <c r="P821" s="14">
        <v>0.31191403358302799</v>
      </c>
      <c r="Q821" s="14">
        <v>0.32995283266228798</v>
      </c>
      <c r="R821" s="14">
        <v>0.38619807628381198</v>
      </c>
      <c r="S821" s="14"/>
      <c r="T821" s="14">
        <v>0.31136199515389501</v>
      </c>
      <c r="U821" s="14">
        <v>0.30102355906356298</v>
      </c>
      <c r="V821" s="14"/>
      <c r="W821" s="14">
        <v>0.22729413894831299</v>
      </c>
      <c r="X821" s="14">
        <v>0.32288189357694802</v>
      </c>
      <c r="Y821" s="14"/>
      <c r="Z821" s="14">
        <v>0.31691938253546797</v>
      </c>
      <c r="AA821" s="14">
        <v>0.29737403958763398</v>
      </c>
    </row>
    <row r="822" spans="2:27" x14ac:dyDescent="0.3">
      <c r="B822" t="s">
        <v>52</v>
      </c>
      <c r="C822" s="14">
        <v>0.14666670177100999</v>
      </c>
      <c r="D822" s="14">
        <v>0.10046609118269401</v>
      </c>
      <c r="E822" s="14">
        <v>0.19232346269669701</v>
      </c>
      <c r="F822" s="14"/>
      <c r="G822" s="14">
        <v>0.17277542433852899</v>
      </c>
      <c r="H822" s="14">
        <v>0.16067517896449801</v>
      </c>
      <c r="I822" s="14">
        <v>0.15099124099759101</v>
      </c>
      <c r="J822" s="14">
        <v>0.15123179500113701</v>
      </c>
      <c r="K822" s="14">
        <v>0.180856359472402</v>
      </c>
      <c r="L822" s="14">
        <v>8.7788790196807007E-2</v>
      </c>
      <c r="M822" s="14"/>
      <c r="N822" s="14">
        <v>0.101191159058329</v>
      </c>
      <c r="O822" s="14">
        <v>0.108684189932928</v>
      </c>
      <c r="P822" s="14">
        <v>0.10744558062404901</v>
      </c>
      <c r="Q822" s="14">
        <v>6.6830723960580096E-2</v>
      </c>
      <c r="R822" s="14">
        <v>0.15274605831007501</v>
      </c>
      <c r="S822" s="14"/>
      <c r="T822" s="14">
        <v>0.171581336081742</v>
      </c>
      <c r="U822" s="14">
        <v>0.13099298052045</v>
      </c>
      <c r="V822" s="14"/>
      <c r="W822" s="14">
        <v>0.11219782661328601</v>
      </c>
      <c r="X822" s="14">
        <v>0.15459011365547401</v>
      </c>
      <c r="Y822" s="14"/>
      <c r="Z822" s="14">
        <v>9.4996703377414796E-2</v>
      </c>
      <c r="AA822" s="14">
        <v>0.17983794110392501</v>
      </c>
    </row>
    <row r="823" spans="2:27" x14ac:dyDescent="0.3">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row>
    <row r="824" spans="2:27" x14ac:dyDescent="0.3">
      <c r="B824" s="6" t="s">
        <v>299</v>
      </c>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row>
    <row r="825" spans="2:27" x14ac:dyDescent="0.3">
      <c r="B825" s="24" t="s">
        <v>59</v>
      </c>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row>
    <row r="826" spans="2:27" x14ac:dyDescent="0.3">
      <c r="B826" t="s">
        <v>297</v>
      </c>
      <c r="C826" s="14">
        <v>0.33805352198413002</v>
      </c>
      <c r="D826" s="14">
        <v>0.40588685457166601</v>
      </c>
      <c r="E826" s="14">
        <v>0.273149791295758</v>
      </c>
      <c r="F826" s="14"/>
      <c r="G826" s="14">
        <v>0.30034499169571999</v>
      </c>
      <c r="H826" s="14">
        <v>0.32165143983420902</v>
      </c>
      <c r="I826" s="14">
        <v>0.36980537717935602</v>
      </c>
      <c r="J826" s="14">
        <v>0.34583994274072</v>
      </c>
      <c r="K826" s="14">
        <v>0.34307096170069701</v>
      </c>
      <c r="L826" s="14">
        <v>0.34098283215394298</v>
      </c>
      <c r="M826" s="14"/>
      <c r="N826" s="14">
        <v>0.31580588943230598</v>
      </c>
      <c r="O826" s="14">
        <v>0.43185835485275698</v>
      </c>
      <c r="P826" s="14">
        <v>0.52803851995876105</v>
      </c>
      <c r="Q826" s="14">
        <v>0.27986363063581199</v>
      </c>
      <c r="R826" s="14">
        <v>0.165194031602376</v>
      </c>
      <c r="S826" s="14"/>
      <c r="T826" s="14">
        <v>0.35517963596853702</v>
      </c>
      <c r="U826" s="14">
        <v>0.327279535364495</v>
      </c>
      <c r="V826" s="14"/>
      <c r="W826" s="14">
        <v>0.35574120498633199</v>
      </c>
      <c r="X826" s="14">
        <v>0.33398762783855701</v>
      </c>
      <c r="Y826" s="14"/>
      <c r="Z826" s="14">
        <v>0.32413128744439001</v>
      </c>
      <c r="AA826" s="14">
        <v>0.34699135415607602</v>
      </c>
    </row>
    <row r="827" spans="2:27" x14ac:dyDescent="0.3">
      <c r="B827" t="s">
        <v>298</v>
      </c>
      <c r="C827" s="14">
        <v>0.43687113922264198</v>
      </c>
      <c r="D827" s="14">
        <v>0.43526459311145399</v>
      </c>
      <c r="E827" s="14">
        <v>0.43727731993622998</v>
      </c>
      <c r="F827" s="14"/>
      <c r="G827" s="14">
        <v>0.49768647009244898</v>
      </c>
      <c r="H827" s="14">
        <v>0.49728546397770601</v>
      </c>
      <c r="I827" s="14">
        <v>0.41556170007877302</v>
      </c>
      <c r="J827" s="14">
        <v>0.40385297762046002</v>
      </c>
      <c r="K827" s="14">
        <v>0.34995745842357601</v>
      </c>
      <c r="L827" s="14">
        <v>0.449731279487248</v>
      </c>
      <c r="M827" s="14"/>
      <c r="N827" s="14">
        <v>0.55429968453832201</v>
      </c>
      <c r="O827" s="14">
        <v>0.375821277589658</v>
      </c>
      <c r="P827" s="14">
        <v>0.312763590499199</v>
      </c>
      <c r="Q827" s="14">
        <v>0.54632691031431502</v>
      </c>
      <c r="R827" s="14">
        <v>0.597885818184968</v>
      </c>
      <c r="S827" s="14"/>
      <c r="T827" s="14">
        <v>0.41846230751938202</v>
      </c>
      <c r="U827" s="14">
        <v>0.44845207968786399</v>
      </c>
      <c r="V827" s="14"/>
      <c r="W827" s="14">
        <v>0.38900139938719103</v>
      </c>
      <c r="X827" s="14">
        <v>0.44787502791302702</v>
      </c>
      <c r="Y827" s="14"/>
      <c r="Z827" s="14">
        <v>0.53164390515226101</v>
      </c>
      <c r="AA827" s="14">
        <v>0.37602867360175302</v>
      </c>
    </row>
    <row r="828" spans="2:27" x14ac:dyDescent="0.3">
      <c r="B828" t="s">
        <v>52</v>
      </c>
      <c r="C828" s="14">
        <v>0.225075338793229</v>
      </c>
      <c r="D828" s="14">
        <v>0.158848552316879</v>
      </c>
      <c r="E828" s="14">
        <v>0.28957288876801202</v>
      </c>
      <c r="F828" s="14"/>
      <c r="G828" s="14">
        <v>0.201968538211831</v>
      </c>
      <c r="H828" s="14">
        <v>0.181063096188085</v>
      </c>
      <c r="I828" s="14">
        <v>0.21463292274187001</v>
      </c>
      <c r="J828" s="14">
        <v>0.25030707963881899</v>
      </c>
      <c r="K828" s="14">
        <v>0.30697157987572699</v>
      </c>
      <c r="L828" s="14">
        <v>0.20928588835881001</v>
      </c>
      <c r="M828" s="14"/>
      <c r="N828" s="14">
        <v>0.12989442602937201</v>
      </c>
      <c r="O828" s="14">
        <v>0.192320367557585</v>
      </c>
      <c r="P828" s="14">
        <v>0.15919788954204001</v>
      </c>
      <c r="Q828" s="14">
        <v>0.17380945904987299</v>
      </c>
      <c r="R828" s="14">
        <v>0.236920150212656</v>
      </c>
      <c r="S828" s="14"/>
      <c r="T828" s="14">
        <v>0.22635805651208099</v>
      </c>
      <c r="U828" s="14">
        <v>0.22426838494764101</v>
      </c>
      <c r="V828" s="14"/>
      <c r="W828" s="14">
        <v>0.25525739562647698</v>
      </c>
      <c r="X828" s="14">
        <v>0.21813734424841599</v>
      </c>
      <c r="Y828" s="14"/>
      <c r="Z828" s="14">
        <v>0.144224807403349</v>
      </c>
      <c r="AA828" s="14">
        <v>0.27697997224217102</v>
      </c>
    </row>
    <row r="829" spans="2:27" x14ac:dyDescent="0.3">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row>
    <row r="830" spans="2:27" x14ac:dyDescent="0.3">
      <c r="B830" s="6" t="s">
        <v>68</v>
      </c>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row>
    <row r="831" spans="2:27" x14ac:dyDescent="0.3">
      <c r="B831" s="24" t="s">
        <v>59</v>
      </c>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row>
    <row r="832" spans="2:27" x14ac:dyDescent="0.3">
      <c r="B832" t="s">
        <v>300</v>
      </c>
      <c r="C832" s="14">
        <v>0.31593173411506598</v>
      </c>
      <c r="D832" s="14">
        <v>0.33907581364797701</v>
      </c>
      <c r="E832" s="14">
        <v>0.29375864698403498</v>
      </c>
      <c r="F832" s="14"/>
      <c r="G832" s="14">
        <v>0.40071211649840599</v>
      </c>
      <c r="H832" s="14">
        <v>0.35889784085239601</v>
      </c>
      <c r="I832" s="14">
        <v>0.32620789867661099</v>
      </c>
      <c r="J832" s="14">
        <v>0.35166629792634302</v>
      </c>
      <c r="K832" s="14">
        <v>0.24968093552956</v>
      </c>
      <c r="L832" s="14">
        <v>0.23182203240218399</v>
      </c>
      <c r="M832" s="14"/>
      <c r="N832" s="14">
        <v>0.39575170274928501</v>
      </c>
      <c r="O832" s="14">
        <v>0.300932070291204</v>
      </c>
      <c r="P832" s="14">
        <v>0.28985817762842597</v>
      </c>
      <c r="Q832" s="14">
        <v>0.34701366620164398</v>
      </c>
      <c r="R832" s="14">
        <v>0.34511753339630502</v>
      </c>
      <c r="S832" s="14"/>
      <c r="T832" s="14">
        <v>0.34349655180347799</v>
      </c>
      <c r="U832" s="14">
        <v>0.29859079050006798</v>
      </c>
      <c r="V832" s="14"/>
      <c r="W832" s="14">
        <v>0.214045356671068</v>
      </c>
      <c r="X832" s="14">
        <v>0.33935250808029399</v>
      </c>
      <c r="Y832" s="14"/>
      <c r="Z832" s="14">
        <v>0.375864568318448</v>
      </c>
      <c r="AA832" s="14">
        <v>0.27745589805801002</v>
      </c>
    </row>
    <row r="833" spans="2:27" x14ac:dyDescent="0.3">
      <c r="B833" t="s">
        <v>301</v>
      </c>
      <c r="C833" s="14">
        <v>0.42808305363369797</v>
      </c>
      <c r="D833" s="14">
        <v>0.48211411360357997</v>
      </c>
      <c r="E833" s="14">
        <v>0.37576304430844099</v>
      </c>
      <c r="F833" s="14"/>
      <c r="G833" s="14">
        <v>0.35973486143017602</v>
      </c>
      <c r="H833" s="14">
        <v>0.40332945530765502</v>
      </c>
      <c r="I833" s="14">
        <v>0.367285435953976</v>
      </c>
      <c r="J833" s="14">
        <v>0.39855206526496401</v>
      </c>
      <c r="K833" s="14">
        <v>0.465946160616724</v>
      </c>
      <c r="L833" s="14">
        <v>0.54152337853848098</v>
      </c>
      <c r="M833" s="14"/>
      <c r="N833" s="14">
        <v>0.40519432364799801</v>
      </c>
      <c r="O833" s="14">
        <v>0.48166514789713699</v>
      </c>
      <c r="P833" s="14">
        <v>0.52367015345049805</v>
      </c>
      <c r="Q833" s="14">
        <v>0.46592507372840403</v>
      </c>
      <c r="R833" s="14">
        <v>0.37612864444425098</v>
      </c>
      <c r="S833" s="14"/>
      <c r="T833" s="14">
        <v>0.36776741100902699</v>
      </c>
      <c r="U833" s="14">
        <v>0.46602744237153598</v>
      </c>
      <c r="V833" s="14"/>
      <c r="W833" s="14">
        <v>0.50466483564825304</v>
      </c>
      <c r="X833" s="14">
        <v>0.41047908486561402</v>
      </c>
      <c r="Y833" s="14"/>
      <c r="Z833" s="14">
        <v>0.43730147950764198</v>
      </c>
      <c r="AA833" s="14">
        <v>0.42216498472632202</v>
      </c>
    </row>
    <row r="834" spans="2:27" x14ac:dyDescent="0.3">
      <c r="B834" t="s">
        <v>52</v>
      </c>
      <c r="C834" s="14">
        <v>0.25598521225123599</v>
      </c>
      <c r="D834" s="14">
        <v>0.17881007274844299</v>
      </c>
      <c r="E834" s="14">
        <v>0.33047830870752398</v>
      </c>
      <c r="F834" s="14"/>
      <c r="G834" s="14">
        <v>0.23955302207141699</v>
      </c>
      <c r="H834" s="14">
        <v>0.237772703839949</v>
      </c>
      <c r="I834" s="14">
        <v>0.30650666536941401</v>
      </c>
      <c r="J834" s="14">
        <v>0.249781636808693</v>
      </c>
      <c r="K834" s="14">
        <v>0.284372903853716</v>
      </c>
      <c r="L834" s="14">
        <v>0.226654589059336</v>
      </c>
      <c r="M834" s="14"/>
      <c r="N834" s="14">
        <v>0.19905397360271701</v>
      </c>
      <c r="O834" s="14">
        <v>0.21740278181165901</v>
      </c>
      <c r="P834" s="14">
        <v>0.186471668921076</v>
      </c>
      <c r="Q834" s="14">
        <v>0.187061260069951</v>
      </c>
      <c r="R834" s="14">
        <v>0.278753822159444</v>
      </c>
      <c r="S834" s="14"/>
      <c r="T834" s="14">
        <v>0.28873603718749502</v>
      </c>
      <c r="U834" s="14">
        <v>0.23538176712839601</v>
      </c>
      <c r="V834" s="14"/>
      <c r="W834" s="14">
        <v>0.28128980768067902</v>
      </c>
      <c r="X834" s="14">
        <v>0.25016840705409099</v>
      </c>
      <c r="Y834" s="14"/>
      <c r="Z834" s="14">
        <v>0.18683395217391</v>
      </c>
      <c r="AA834" s="14">
        <v>0.30037911721566801</v>
      </c>
    </row>
    <row r="835" spans="2:27" x14ac:dyDescent="0.3">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row>
    <row r="836" spans="2:27" x14ac:dyDescent="0.3">
      <c r="B836" s="6" t="s">
        <v>68</v>
      </c>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row>
    <row r="837" spans="2:27" x14ac:dyDescent="0.3">
      <c r="B837" s="24" t="s">
        <v>59</v>
      </c>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row>
    <row r="838" spans="2:27" x14ac:dyDescent="0.3">
      <c r="B838" t="s">
        <v>302</v>
      </c>
      <c r="C838" s="14">
        <v>0.52635880254933998</v>
      </c>
      <c r="D838" s="14">
        <v>0.53192444100463698</v>
      </c>
      <c r="E838" s="14">
        <v>0.52010952059389204</v>
      </c>
      <c r="F838" s="14"/>
      <c r="G838" s="14">
        <v>0.53235823340056998</v>
      </c>
      <c r="H838" s="14">
        <v>0.45722816302163</v>
      </c>
      <c r="I838" s="14">
        <v>0.50397329664783197</v>
      </c>
      <c r="J838" s="14">
        <v>0.55175434508239496</v>
      </c>
      <c r="K838" s="14">
        <v>0.52623974645725302</v>
      </c>
      <c r="L838" s="14">
        <v>0.57620129484795801</v>
      </c>
      <c r="M838" s="14"/>
      <c r="N838" s="14">
        <v>0.56741960492436105</v>
      </c>
      <c r="O838" s="14">
        <v>0.56122364023369098</v>
      </c>
      <c r="P838" s="14">
        <v>0.51246389080385002</v>
      </c>
      <c r="Q838" s="14">
        <v>0.54335126425410596</v>
      </c>
      <c r="R838" s="14">
        <v>0.54575467641100295</v>
      </c>
      <c r="S838" s="14"/>
      <c r="T838" s="14">
        <v>0.51170751795540903</v>
      </c>
      <c r="U838" s="14">
        <v>0.53557588146865598</v>
      </c>
      <c r="V838" s="14"/>
      <c r="W838" s="14">
        <v>0.54325913851074503</v>
      </c>
      <c r="X838" s="14">
        <v>0.52247389704559799</v>
      </c>
      <c r="Y838" s="14"/>
      <c r="Z838" s="14">
        <v>0.54078965783486299</v>
      </c>
      <c r="AA838" s="14">
        <v>0.51709444471429</v>
      </c>
    </row>
    <row r="839" spans="2:27" x14ac:dyDescent="0.3">
      <c r="B839" t="s">
        <v>303</v>
      </c>
      <c r="C839" s="14">
        <v>0.27728440673654697</v>
      </c>
      <c r="D839" s="14">
        <v>0.32946740975942401</v>
      </c>
      <c r="E839" s="14">
        <v>0.227421431105335</v>
      </c>
      <c r="F839" s="14"/>
      <c r="G839" s="14">
        <v>0.28840381147447502</v>
      </c>
      <c r="H839" s="14">
        <v>0.358246457696552</v>
      </c>
      <c r="I839" s="14">
        <v>0.27468598270468397</v>
      </c>
      <c r="J839" s="14">
        <v>0.25844538382007598</v>
      </c>
      <c r="K839" s="14">
        <v>0.248731750957745</v>
      </c>
      <c r="L839" s="14">
        <v>0.24066366546711501</v>
      </c>
      <c r="M839" s="14"/>
      <c r="N839" s="14">
        <v>0.307130037549387</v>
      </c>
      <c r="O839" s="14">
        <v>0.283891326515683</v>
      </c>
      <c r="P839" s="14">
        <v>0.31629266332929901</v>
      </c>
      <c r="Q839" s="14">
        <v>0.32311745494963001</v>
      </c>
      <c r="R839" s="14">
        <v>0.25160433607639299</v>
      </c>
      <c r="S839" s="14"/>
      <c r="T839" s="14">
        <v>0.28969049238500699</v>
      </c>
      <c r="U839" s="14">
        <v>0.26947977569764198</v>
      </c>
      <c r="V839" s="14"/>
      <c r="W839" s="14">
        <v>0.24059873009193</v>
      </c>
      <c r="X839" s="14">
        <v>0.28571739809427199</v>
      </c>
      <c r="Y839" s="14"/>
      <c r="Z839" s="14">
        <v>0.32073034151316199</v>
      </c>
      <c r="AA839" s="14">
        <v>0.249392873055062</v>
      </c>
    </row>
    <row r="840" spans="2:27" x14ac:dyDescent="0.3">
      <c r="B840" t="s">
        <v>52</v>
      </c>
      <c r="C840" s="14">
        <v>0.196356790714112</v>
      </c>
      <c r="D840" s="14">
        <v>0.138608149235939</v>
      </c>
      <c r="E840" s="14">
        <v>0.25246904830077299</v>
      </c>
      <c r="F840" s="14"/>
      <c r="G840" s="14">
        <v>0.179237955124954</v>
      </c>
      <c r="H840" s="14">
        <v>0.184525379281818</v>
      </c>
      <c r="I840" s="14">
        <v>0.221340720647485</v>
      </c>
      <c r="J840" s="14">
        <v>0.18980027109752901</v>
      </c>
      <c r="K840" s="14">
        <v>0.22502850258500201</v>
      </c>
      <c r="L840" s="14">
        <v>0.183135039684928</v>
      </c>
      <c r="M840" s="14"/>
      <c r="N840" s="14">
        <v>0.125450357526252</v>
      </c>
      <c r="O840" s="14">
        <v>0.154885033250627</v>
      </c>
      <c r="P840" s="14">
        <v>0.17124344586685</v>
      </c>
      <c r="Q840" s="14">
        <v>0.133531280796264</v>
      </c>
      <c r="R840" s="14">
        <v>0.20264098751260401</v>
      </c>
      <c r="S840" s="14"/>
      <c r="T840" s="14">
        <v>0.19860198965958401</v>
      </c>
      <c r="U840" s="14">
        <v>0.19494434283370299</v>
      </c>
      <c r="V840" s="14"/>
      <c r="W840" s="14">
        <v>0.21614213139732499</v>
      </c>
      <c r="X840" s="14">
        <v>0.19180870486012999</v>
      </c>
      <c r="Y840" s="14"/>
      <c r="Z840" s="14">
        <v>0.13848000065197499</v>
      </c>
      <c r="AA840" s="14">
        <v>0.233512682230649</v>
      </c>
    </row>
    <row r="841" spans="2:27" x14ac:dyDescent="0.3">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row>
    <row r="842" spans="2:27" x14ac:dyDescent="0.3">
      <c r="B842" s="6" t="s">
        <v>309</v>
      </c>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row>
    <row r="843" spans="2:27" x14ac:dyDescent="0.3">
      <c r="B843" s="24" t="s">
        <v>59</v>
      </c>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row>
    <row r="844" spans="2:27" x14ac:dyDescent="0.3">
      <c r="B844" t="s">
        <v>231</v>
      </c>
      <c r="C844" s="14">
        <v>0.135693672169962</v>
      </c>
      <c r="D844" s="14">
        <v>0.151947236448288</v>
      </c>
      <c r="E844" s="14">
        <v>0.120352689783739</v>
      </c>
      <c r="F844" s="14"/>
      <c r="G844" s="14">
        <v>0.119530798343035</v>
      </c>
      <c r="H844" s="14">
        <v>0.163544738308224</v>
      </c>
      <c r="I844" s="14">
        <v>0.18242055753347</v>
      </c>
      <c r="J844" s="14">
        <v>0.117817576017755</v>
      </c>
      <c r="K844" s="14">
        <v>0.11269098901094</v>
      </c>
      <c r="L844" s="14">
        <v>0.115783123158246</v>
      </c>
      <c r="M844" s="14"/>
      <c r="N844" s="14">
        <v>0.174372089714596</v>
      </c>
      <c r="O844" s="14">
        <v>0.121290650064126</v>
      </c>
      <c r="P844" s="14">
        <v>0.13707459677270101</v>
      </c>
      <c r="Q844" s="14">
        <v>0.15370475223969499</v>
      </c>
      <c r="R844" s="14">
        <v>0.13848492982647301</v>
      </c>
      <c r="S844" s="14"/>
      <c r="T844" s="14">
        <v>0.15715916101597999</v>
      </c>
      <c r="U844" s="14">
        <v>0.12218979792146099</v>
      </c>
      <c r="V844" s="14"/>
      <c r="W844" s="14">
        <v>0.103922509579546</v>
      </c>
      <c r="X844" s="14">
        <v>0.14299695683185601</v>
      </c>
      <c r="Y844" s="14"/>
      <c r="Z844" s="14">
        <v>0.166081471987056</v>
      </c>
      <c r="AA844" s="14">
        <v>0.116185233774917</v>
      </c>
    </row>
    <row r="845" spans="2:27" x14ac:dyDescent="0.3">
      <c r="B845" t="s">
        <v>232</v>
      </c>
      <c r="C845" s="14">
        <v>0.37649777395940698</v>
      </c>
      <c r="D845" s="14">
        <v>0.391314694368399</v>
      </c>
      <c r="E845" s="14">
        <v>0.36348628887686402</v>
      </c>
      <c r="F845" s="14"/>
      <c r="G845" s="14">
        <v>0.44663366346178002</v>
      </c>
      <c r="H845" s="14">
        <v>0.40721100241237201</v>
      </c>
      <c r="I845" s="14">
        <v>0.32660934781221901</v>
      </c>
      <c r="J845" s="14">
        <v>0.39017461847644702</v>
      </c>
      <c r="K845" s="14">
        <v>0.29848226162629399</v>
      </c>
      <c r="L845" s="14">
        <v>0.38669607696053099</v>
      </c>
      <c r="M845" s="14"/>
      <c r="N845" s="14">
        <v>0.46177019084997201</v>
      </c>
      <c r="O845" s="14">
        <v>0.40925782295612201</v>
      </c>
      <c r="P845" s="14">
        <v>0.30748640558255802</v>
      </c>
      <c r="Q845" s="14">
        <v>0.45623685689746202</v>
      </c>
      <c r="R845" s="14">
        <v>0.43853736174512598</v>
      </c>
      <c r="S845" s="14"/>
      <c r="T845" s="14">
        <v>0.37752565576018898</v>
      </c>
      <c r="U845" s="14">
        <v>0.37585113662076203</v>
      </c>
      <c r="V845" s="14"/>
      <c r="W845" s="14">
        <v>0.34721987474168398</v>
      </c>
      <c r="X845" s="14">
        <v>0.383227928440872</v>
      </c>
      <c r="Y845" s="14"/>
      <c r="Z845" s="14">
        <v>0.41547003458702603</v>
      </c>
      <c r="AA845" s="14">
        <v>0.351478261189619</v>
      </c>
    </row>
    <row r="846" spans="2:27" x14ac:dyDescent="0.3">
      <c r="B846" t="s">
        <v>233</v>
      </c>
      <c r="C846" s="14">
        <v>0.269902197250386</v>
      </c>
      <c r="D846" s="14">
        <v>0.23429307244911801</v>
      </c>
      <c r="E846" s="14">
        <v>0.30446216355554101</v>
      </c>
      <c r="F846" s="14"/>
      <c r="G846" s="14">
        <v>0.26116683767265197</v>
      </c>
      <c r="H846" s="14">
        <v>0.235295674061824</v>
      </c>
      <c r="I846" s="14">
        <v>0.25055081331750101</v>
      </c>
      <c r="J846" s="14">
        <v>0.30934355266054397</v>
      </c>
      <c r="K846" s="14">
        <v>0.32136058879246299</v>
      </c>
      <c r="L846" s="14">
        <v>0.25306107864389998</v>
      </c>
      <c r="M846" s="14"/>
      <c r="N846" s="14">
        <v>0.222706439509749</v>
      </c>
      <c r="O846" s="14">
        <v>0.28947615843744801</v>
      </c>
      <c r="P846" s="14">
        <v>0.256679182708413</v>
      </c>
      <c r="Q846" s="14">
        <v>0.20731329124546799</v>
      </c>
      <c r="R846" s="14">
        <v>0.22285933274556599</v>
      </c>
      <c r="S846" s="14"/>
      <c r="T846" s="14">
        <v>0.28452039369117599</v>
      </c>
      <c r="U846" s="14">
        <v>0.26070593398834901</v>
      </c>
      <c r="V846" s="14"/>
      <c r="W846" s="14">
        <v>0.30146638431891498</v>
      </c>
      <c r="X846" s="14">
        <v>0.26264649036126297</v>
      </c>
      <c r="Y846" s="14"/>
      <c r="Z846" s="14">
        <v>0.24404409657568599</v>
      </c>
      <c r="AA846" s="14">
        <v>0.28650264766343297</v>
      </c>
    </row>
    <row r="847" spans="2:27" x14ac:dyDescent="0.3">
      <c r="B847" t="s">
        <v>234</v>
      </c>
      <c r="C847" s="14">
        <v>8.9592475544527594E-2</v>
      </c>
      <c r="D847" s="14">
        <v>0.1127340513434</v>
      </c>
      <c r="E847" s="14">
        <v>6.6550207649147694E-2</v>
      </c>
      <c r="F847" s="14"/>
      <c r="G847" s="14">
        <v>6.6751694581855203E-2</v>
      </c>
      <c r="H847" s="14">
        <v>6.4304273033154294E-2</v>
      </c>
      <c r="I847" s="14">
        <v>0.10221002452945201</v>
      </c>
      <c r="J847" s="14">
        <v>7.2707882098019899E-2</v>
      </c>
      <c r="K847" s="14">
        <v>0.104414404133269</v>
      </c>
      <c r="L847" s="14">
        <v>0.118803604084596</v>
      </c>
      <c r="M847" s="14"/>
      <c r="N847" s="14">
        <v>6.8768708580548996E-2</v>
      </c>
      <c r="O847" s="14">
        <v>8.4587141060633503E-2</v>
      </c>
      <c r="P847" s="14">
        <v>0.13091834134629801</v>
      </c>
      <c r="Q847" s="14">
        <v>0.115934518446597</v>
      </c>
      <c r="R847" s="14">
        <v>4.6558368274847203E-2</v>
      </c>
      <c r="S847" s="14"/>
      <c r="T847" s="14">
        <v>6.5099641980452302E-2</v>
      </c>
      <c r="U847" s="14">
        <v>0.10500084321839399</v>
      </c>
      <c r="V847" s="14"/>
      <c r="W847" s="14">
        <v>0.119417041208862</v>
      </c>
      <c r="X847" s="14">
        <v>8.2736658029380003E-2</v>
      </c>
      <c r="Y847" s="14"/>
      <c r="Z847" s="14">
        <v>7.5581517094225198E-2</v>
      </c>
      <c r="AA847" s="14">
        <v>9.85872669222667E-2</v>
      </c>
    </row>
    <row r="848" spans="2:27" x14ac:dyDescent="0.3">
      <c r="B848" t="s">
        <v>235</v>
      </c>
      <c r="C848" s="14">
        <v>5.0824871495128002E-2</v>
      </c>
      <c r="D848" s="14">
        <v>6.9744075543309303E-2</v>
      </c>
      <c r="E848" s="14">
        <v>3.1746272883957899E-2</v>
      </c>
      <c r="F848" s="14"/>
      <c r="G848" s="14">
        <v>2.7976514472472801E-2</v>
      </c>
      <c r="H848" s="14">
        <v>4.8457774298339501E-2</v>
      </c>
      <c r="I848" s="14">
        <v>4.14463039975198E-2</v>
      </c>
      <c r="J848" s="14">
        <v>4.6430699134204598E-2</v>
      </c>
      <c r="K848" s="14">
        <v>6.8432393603479205E-2</v>
      </c>
      <c r="L848" s="14">
        <v>6.7301848350917806E-2</v>
      </c>
      <c r="M848" s="14"/>
      <c r="N848" s="14">
        <v>1.5572413315176699E-2</v>
      </c>
      <c r="O848" s="14">
        <v>3.6351886149052E-2</v>
      </c>
      <c r="P848" s="14">
        <v>0.12279977418490499</v>
      </c>
      <c r="Q848" s="14">
        <v>2.4301573994963101E-2</v>
      </c>
      <c r="R848" s="14">
        <v>4.31080648261329E-2</v>
      </c>
      <c r="S848" s="14"/>
      <c r="T848" s="14">
        <v>4.4340096599581803E-2</v>
      </c>
      <c r="U848" s="14">
        <v>5.4904423810356602E-2</v>
      </c>
      <c r="V848" s="14"/>
      <c r="W848" s="14">
        <v>5.2292657831356899E-2</v>
      </c>
      <c r="X848" s="14">
        <v>5.04874692547847E-2</v>
      </c>
      <c r="Y848" s="14"/>
      <c r="Z848" s="14">
        <v>5.0126867122991497E-2</v>
      </c>
      <c r="AA848" s="14">
        <v>5.12729781489581E-2</v>
      </c>
    </row>
    <row r="849" spans="2:27" x14ac:dyDescent="0.3">
      <c r="B849" t="s">
        <v>52</v>
      </c>
      <c r="C849" s="14">
        <v>7.7489009580589796E-2</v>
      </c>
      <c r="D849" s="14">
        <v>3.9966869847484203E-2</v>
      </c>
      <c r="E849" s="14">
        <v>0.11340237725075</v>
      </c>
      <c r="F849" s="14"/>
      <c r="G849" s="14">
        <v>7.7940491468205003E-2</v>
      </c>
      <c r="H849" s="14">
        <v>8.1186537886086499E-2</v>
      </c>
      <c r="I849" s="14">
        <v>9.6762952809837904E-2</v>
      </c>
      <c r="J849" s="14">
        <v>6.3525671613028994E-2</v>
      </c>
      <c r="K849" s="14">
        <v>9.4619362833554696E-2</v>
      </c>
      <c r="L849" s="14">
        <v>5.8354268801810098E-2</v>
      </c>
      <c r="M849" s="14"/>
      <c r="N849" s="14">
        <v>5.6810158029956703E-2</v>
      </c>
      <c r="O849" s="14">
        <v>5.90363413326183E-2</v>
      </c>
      <c r="P849" s="14">
        <v>4.5041699405124702E-2</v>
      </c>
      <c r="Q849" s="14">
        <v>4.2509007175813997E-2</v>
      </c>
      <c r="R849" s="14">
        <v>0.11045194258185501</v>
      </c>
      <c r="S849" s="14"/>
      <c r="T849" s="14">
        <v>7.1355050952620902E-2</v>
      </c>
      <c r="U849" s="14">
        <v>8.1347864440676598E-2</v>
      </c>
      <c r="V849" s="14"/>
      <c r="W849" s="14">
        <v>7.5681532319637299E-2</v>
      </c>
      <c r="X849" s="14">
        <v>7.7904497081844104E-2</v>
      </c>
      <c r="Y849" s="14"/>
      <c r="Z849" s="14">
        <v>4.8696012633016802E-2</v>
      </c>
      <c r="AA849" s="14">
        <v>9.5973612300806102E-2</v>
      </c>
    </row>
    <row r="850" spans="2:27" x14ac:dyDescent="0.3">
      <c r="B850" t="s">
        <v>236</v>
      </c>
      <c r="C850" s="14">
        <v>0.51219144612936796</v>
      </c>
      <c r="D850" s="14">
        <v>0.54326193081668805</v>
      </c>
      <c r="E850" s="14">
        <v>0.48383897866060299</v>
      </c>
      <c r="F850" s="14"/>
      <c r="G850" s="14">
        <v>0.56616446180481494</v>
      </c>
      <c r="H850" s="14">
        <v>0.57075574072059598</v>
      </c>
      <c r="I850" s="14">
        <v>0.50902990534569004</v>
      </c>
      <c r="J850" s="14">
        <v>0.50799219449420296</v>
      </c>
      <c r="K850" s="14">
        <v>0.41117325063723398</v>
      </c>
      <c r="L850" s="14">
        <v>0.502479200118777</v>
      </c>
      <c r="M850" s="14"/>
      <c r="N850" s="14">
        <v>0.63614228056456801</v>
      </c>
      <c r="O850" s="14">
        <v>0.53054847302024799</v>
      </c>
      <c r="P850" s="14">
        <v>0.44456100235525903</v>
      </c>
      <c r="Q850" s="14">
        <v>0.609941609137157</v>
      </c>
      <c r="R850" s="14">
        <v>0.57702229157159901</v>
      </c>
      <c r="S850" s="14"/>
      <c r="T850" s="14">
        <v>0.53468481677616897</v>
      </c>
      <c r="U850" s="14">
        <v>0.49804093454222398</v>
      </c>
      <c r="V850" s="14"/>
      <c r="W850" s="14">
        <v>0.451142384321229</v>
      </c>
      <c r="X850" s="14">
        <v>0.52622488527272804</v>
      </c>
      <c r="Y850" s="14"/>
      <c r="Z850" s="14">
        <v>0.58155150657408095</v>
      </c>
      <c r="AA850" s="14">
        <v>0.46766349496453602</v>
      </c>
    </row>
    <row r="851" spans="2:27" x14ac:dyDescent="0.3">
      <c r="B851" t="s">
        <v>237</v>
      </c>
      <c r="C851" s="14">
        <v>0.140417347039656</v>
      </c>
      <c r="D851" s="14">
        <v>0.18247812688671</v>
      </c>
      <c r="E851" s="14">
        <v>9.8296480533105607E-2</v>
      </c>
      <c r="F851" s="14"/>
      <c r="G851" s="14">
        <v>9.4728209054327994E-2</v>
      </c>
      <c r="H851" s="14">
        <v>0.112762047331494</v>
      </c>
      <c r="I851" s="14">
        <v>0.14365632852697199</v>
      </c>
      <c r="J851" s="14">
        <v>0.119138581232224</v>
      </c>
      <c r="K851" s="14">
        <v>0.17284679773674899</v>
      </c>
      <c r="L851" s="14">
        <v>0.18610545243551299</v>
      </c>
      <c r="M851" s="14"/>
      <c r="N851" s="14">
        <v>8.4341121895725693E-2</v>
      </c>
      <c r="O851" s="14">
        <v>0.120939027209686</v>
      </c>
      <c r="P851" s="14">
        <v>0.25371811553120299</v>
      </c>
      <c r="Q851" s="14">
        <v>0.14023609244156099</v>
      </c>
      <c r="R851" s="14">
        <v>8.9666433100980103E-2</v>
      </c>
      <c r="S851" s="14"/>
      <c r="T851" s="14">
        <v>0.109439738580034</v>
      </c>
      <c r="U851" s="14">
        <v>0.15990526702874999</v>
      </c>
      <c r="V851" s="14"/>
      <c r="W851" s="14">
        <v>0.17170969904021899</v>
      </c>
      <c r="X851" s="14">
        <v>0.13322412728416499</v>
      </c>
      <c r="Y851" s="14"/>
      <c r="Z851" s="14">
        <v>0.125708384217217</v>
      </c>
      <c r="AA851" s="14">
        <v>0.149860245071225</v>
      </c>
    </row>
    <row r="852" spans="2:27" x14ac:dyDescent="0.3">
      <c r="B852" t="s">
        <v>55</v>
      </c>
      <c r="C852" s="14">
        <v>0.37177409908971298</v>
      </c>
      <c r="D852" s="14">
        <v>0.360783803929978</v>
      </c>
      <c r="E852" s="14">
        <v>0.38554249812749702</v>
      </c>
      <c r="F852" s="14"/>
      <c r="G852" s="14">
        <v>0.47143625275048701</v>
      </c>
      <c r="H852" s="14">
        <v>0.45799369338910201</v>
      </c>
      <c r="I852" s="14">
        <v>0.36537357681871802</v>
      </c>
      <c r="J852" s="14">
        <v>0.38885361326197798</v>
      </c>
      <c r="K852" s="14">
        <v>0.23832645290048499</v>
      </c>
      <c r="L852" s="14">
        <v>0.31637374768326298</v>
      </c>
      <c r="M852" s="14"/>
      <c r="N852" s="14">
        <v>0.55180115866884205</v>
      </c>
      <c r="O852" s="14">
        <v>0.40960944581056202</v>
      </c>
      <c r="P852" s="14">
        <v>0.19084288682405601</v>
      </c>
      <c r="Q852" s="14">
        <v>0.46970551669559701</v>
      </c>
      <c r="R852" s="14">
        <v>0.48735585847061902</v>
      </c>
      <c r="S852" s="14"/>
      <c r="T852" s="14">
        <v>0.425245078196135</v>
      </c>
      <c r="U852" s="14">
        <v>0.33813566751347301</v>
      </c>
      <c r="V852" s="14"/>
      <c r="W852" s="14">
        <v>0.27943268528101001</v>
      </c>
      <c r="X852" s="14">
        <v>0.39300075798856299</v>
      </c>
      <c r="Y852" s="14"/>
      <c r="Z852" s="14">
        <v>0.45584312235686397</v>
      </c>
      <c r="AA852" s="14">
        <v>0.31780324989331099</v>
      </c>
    </row>
    <row r="853" spans="2:27" x14ac:dyDescent="0.3">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row>
    <row r="854" spans="2:27" x14ac:dyDescent="0.3">
      <c r="B854" s="6" t="s">
        <v>310</v>
      </c>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row>
    <row r="855" spans="2:27" x14ac:dyDescent="0.3">
      <c r="B855" s="24" t="s">
        <v>59</v>
      </c>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row>
    <row r="856" spans="2:27" x14ac:dyDescent="0.3">
      <c r="B856" t="s">
        <v>231</v>
      </c>
      <c r="C856" s="14">
        <v>0.13740335540503301</v>
      </c>
      <c r="D856" s="14">
        <v>0.15514679277565999</v>
      </c>
      <c r="E856" s="14">
        <v>0.120614835755043</v>
      </c>
      <c r="F856" s="14"/>
      <c r="G856" s="14">
        <v>0.11657757301086601</v>
      </c>
      <c r="H856" s="14">
        <v>0.171717839882356</v>
      </c>
      <c r="I856" s="14">
        <v>0.18867783133086899</v>
      </c>
      <c r="J856" s="14">
        <v>0.116638272409124</v>
      </c>
      <c r="K856" s="14">
        <v>0.103382071109969</v>
      </c>
      <c r="L856" s="14">
        <v>0.121381732822211</v>
      </c>
      <c r="M856" s="14"/>
      <c r="N856" s="14">
        <v>0.19527732466836301</v>
      </c>
      <c r="O856" s="14">
        <v>0.130966103436788</v>
      </c>
      <c r="P856" s="14">
        <v>0.115922613574683</v>
      </c>
      <c r="Q856" s="14">
        <v>0.162024759488754</v>
      </c>
      <c r="R856" s="14">
        <v>0.15223704920816999</v>
      </c>
      <c r="S856" s="14"/>
      <c r="T856" s="14">
        <v>0.15757397211712601</v>
      </c>
      <c r="U856" s="14">
        <v>0.124714081307958</v>
      </c>
      <c r="V856" s="14"/>
      <c r="W856" s="14">
        <v>0.11488200517996799</v>
      </c>
      <c r="X856" s="14">
        <v>0.14258037186440101</v>
      </c>
      <c r="Y856" s="14"/>
      <c r="Z856" s="14">
        <v>0.16236181137917099</v>
      </c>
      <c r="AA856" s="14">
        <v>0.121380461225869</v>
      </c>
    </row>
    <row r="857" spans="2:27" x14ac:dyDescent="0.3">
      <c r="B857" t="s">
        <v>232</v>
      </c>
      <c r="C857" s="14">
        <v>0.372968560964414</v>
      </c>
      <c r="D857" s="14">
        <v>0.40363110181346201</v>
      </c>
      <c r="E857" s="14">
        <v>0.343677076867211</v>
      </c>
      <c r="F857" s="14"/>
      <c r="G857" s="14">
        <v>0.43241933430766</v>
      </c>
      <c r="H857" s="14">
        <v>0.40621158628567</v>
      </c>
      <c r="I857" s="14">
        <v>0.37206353777201701</v>
      </c>
      <c r="J857" s="14">
        <v>0.36675831739075399</v>
      </c>
      <c r="K857" s="14">
        <v>0.29587131773799502</v>
      </c>
      <c r="L857" s="14">
        <v>0.363930181040721</v>
      </c>
      <c r="M857" s="14"/>
      <c r="N857" s="14">
        <v>0.43848245697363503</v>
      </c>
      <c r="O857" s="14">
        <v>0.40435716168385999</v>
      </c>
      <c r="P857" s="14">
        <v>0.32750101279160099</v>
      </c>
      <c r="Q857" s="14">
        <v>0.46384725012981498</v>
      </c>
      <c r="R857" s="14">
        <v>0.43488168848840197</v>
      </c>
      <c r="S857" s="14"/>
      <c r="T857" s="14">
        <v>0.38103002810083703</v>
      </c>
      <c r="U857" s="14">
        <v>0.36789711631902999</v>
      </c>
      <c r="V857" s="14"/>
      <c r="W857" s="14">
        <v>0.32152620537295401</v>
      </c>
      <c r="X857" s="14">
        <v>0.38479369218186898</v>
      </c>
      <c r="Y857" s="14"/>
      <c r="Z857" s="14">
        <v>0.40534717779013002</v>
      </c>
      <c r="AA857" s="14">
        <v>0.35218205271231201</v>
      </c>
    </row>
    <row r="858" spans="2:27" x14ac:dyDescent="0.3">
      <c r="B858" t="s">
        <v>233</v>
      </c>
      <c r="C858" s="14">
        <v>0.275436840780934</v>
      </c>
      <c r="D858" s="14">
        <v>0.24337767258222001</v>
      </c>
      <c r="E858" s="14">
        <v>0.30655335111257198</v>
      </c>
      <c r="F858" s="14"/>
      <c r="G858" s="14">
        <v>0.28746168129583399</v>
      </c>
      <c r="H858" s="14">
        <v>0.24311543808571701</v>
      </c>
      <c r="I858" s="14">
        <v>0.219560506419165</v>
      </c>
      <c r="J858" s="14">
        <v>0.306589796573006</v>
      </c>
      <c r="K858" s="14">
        <v>0.30854730840848898</v>
      </c>
      <c r="L858" s="14">
        <v>0.29162337817149198</v>
      </c>
      <c r="M858" s="14"/>
      <c r="N858" s="14">
        <v>0.22014385149045801</v>
      </c>
      <c r="O858" s="14">
        <v>0.269325569124029</v>
      </c>
      <c r="P858" s="14">
        <v>0.25707254861336998</v>
      </c>
      <c r="Q858" s="14">
        <v>0.24436490010987799</v>
      </c>
      <c r="R858" s="14">
        <v>0.23734734847477401</v>
      </c>
      <c r="S858" s="14"/>
      <c r="T858" s="14">
        <v>0.259058259887194</v>
      </c>
      <c r="U858" s="14">
        <v>0.285740556589344</v>
      </c>
      <c r="V858" s="14"/>
      <c r="W858" s="14">
        <v>0.32916475248887</v>
      </c>
      <c r="X858" s="14">
        <v>0.26308632536068599</v>
      </c>
      <c r="Y858" s="14"/>
      <c r="Z858" s="14">
        <v>0.25442829711129999</v>
      </c>
      <c r="AA858" s="14">
        <v>0.28892396003324999</v>
      </c>
    </row>
    <row r="859" spans="2:27" x14ac:dyDescent="0.3">
      <c r="B859" t="s">
        <v>234</v>
      </c>
      <c r="C859" s="14">
        <v>7.83306044764389E-2</v>
      </c>
      <c r="D859" s="14">
        <v>8.9168999341911595E-2</v>
      </c>
      <c r="E859" s="14">
        <v>6.8053942680816507E-2</v>
      </c>
      <c r="F859" s="14"/>
      <c r="G859" s="14">
        <v>5.03618916953366E-2</v>
      </c>
      <c r="H859" s="14">
        <v>6.8966037746249903E-2</v>
      </c>
      <c r="I859" s="14">
        <v>7.5892324152989299E-2</v>
      </c>
      <c r="J859" s="14">
        <v>6.5054279537178503E-2</v>
      </c>
      <c r="K859" s="14">
        <v>9.7751257749463999E-2</v>
      </c>
      <c r="L859" s="14">
        <v>0.104237498122426</v>
      </c>
      <c r="M859" s="14"/>
      <c r="N859" s="14">
        <v>6.8958610164895406E-2</v>
      </c>
      <c r="O859" s="14">
        <v>9.1283361140511304E-2</v>
      </c>
      <c r="P859" s="14">
        <v>0.128434337088354</v>
      </c>
      <c r="Q859" s="14">
        <v>7.1127689476406894E-2</v>
      </c>
      <c r="R859" s="14">
        <v>4.7736282529789398E-2</v>
      </c>
      <c r="S859" s="14"/>
      <c r="T859" s="14">
        <v>7.8526369091609302E-2</v>
      </c>
      <c r="U859" s="14">
        <v>7.8207449547868194E-2</v>
      </c>
      <c r="V859" s="14"/>
      <c r="W859" s="14">
        <v>0.108202050848315</v>
      </c>
      <c r="X859" s="14">
        <v>7.1464010422933599E-2</v>
      </c>
      <c r="Y859" s="14"/>
      <c r="Z859" s="14">
        <v>7.0493725734895304E-2</v>
      </c>
      <c r="AA859" s="14">
        <v>8.3361744179183697E-2</v>
      </c>
    </row>
    <row r="860" spans="2:27" x14ac:dyDescent="0.3">
      <c r="B860" t="s">
        <v>235</v>
      </c>
      <c r="C860" s="14">
        <v>5.3237901346385598E-2</v>
      </c>
      <c r="D860" s="14">
        <v>6.7732900081373601E-2</v>
      </c>
      <c r="E860" s="14">
        <v>3.8486634623402599E-2</v>
      </c>
      <c r="F860" s="14"/>
      <c r="G860" s="14">
        <v>3.70247243503289E-2</v>
      </c>
      <c r="H860" s="14">
        <v>3.4674397268425E-2</v>
      </c>
      <c r="I860" s="14">
        <v>3.2275566322054201E-2</v>
      </c>
      <c r="J860" s="14">
        <v>6.5057457981332001E-2</v>
      </c>
      <c r="K860" s="14">
        <v>8.7161971669876104E-2</v>
      </c>
      <c r="L860" s="14">
        <v>6.3785351470829796E-2</v>
      </c>
      <c r="M860" s="14"/>
      <c r="N860" s="14">
        <v>1.15014076816116E-2</v>
      </c>
      <c r="O860" s="14">
        <v>3.6980140757721797E-2</v>
      </c>
      <c r="P860" s="14">
        <v>0.120518114676084</v>
      </c>
      <c r="Q860" s="14">
        <v>3.34438794701492E-2</v>
      </c>
      <c r="R860" s="14">
        <v>4.5396390285542799E-2</v>
      </c>
      <c r="S860" s="14"/>
      <c r="T860" s="14">
        <v>4.0822944475240097E-2</v>
      </c>
      <c r="U860" s="14">
        <v>6.1048113244709303E-2</v>
      </c>
      <c r="V860" s="14"/>
      <c r="W860" s="14">
        <v>5.8629102172817103E-2</v>
      </c>
      <c r="X860" s="14">
        <v>5.1998617949285703E-2</v>
      </c>
      <c r="Y860" s="14"/>
      <c r="Z860" s="14">
        <v>4.9729492345470201E-2</v>
      </c>
      <c r="AA860" s="14">
        <v>5.5490238839423799E-2</v>
      </c>
    </row>
    <row r="861" spans="2:27" x14ac:dyDescent="0.3">
      <c r="B861" t="s">
        <v>52</v>
      </c>
      <c r="C861" s="14">
        <v>8.2622737026795207E-2</v>
      </c>
      <c r="D861" s="14">
        <v>4.0942533405373099E-2</v>
      </c>
      <c r="E861" s="14">
        <v>0.122614158960954</v>
      </c>
      <c r="F861" s="14"/>
      <c r="G861" s="14">
        <v>7.6154795339974393E-2</v>
      </c>
      <c r="H861" s="14">
        <v>7.5314700731581904E-2</v>
      </c>
      <c r="I861" s="14">
        <v>0.111530234002905</v>
      </c>
      <c r="J861" s="14">
        <v>7.9901876108605094E-2</v>
      </c>
      <c r="K861" s="14">
        <v>0.107286073324207</v>
      </c>
      <c r="L861" s="14">
        <v>5.5041858372319501E-2</v>
      </c>
      <c r="M861" s="14"/>
      <c r="N861" s="14">
        <v>6.5636349021037196E-2</v>
      </c>
      <c r="O861" s="14">
        <v>6.7087663857090002E-2</v>
      </c>
      <c r="P861" s="14">
        <v>5.0551373255908097E-2</v>
      </c>
      <c r="Q861" s="14">
        <v>2.5191521324996701E-2</v>
      </c>
      <c r="R861" s="14">
        <v>8.2401241013321996E-2</v>
      </c>
      <c r="S861" s="14"/>
      <c r="T861" s="14">
        <v>8.29884263279934E-2</v>
      </c>
      <c r="U861" s="14">
        <v>8.2392682991090399E-2</v>
      </c>
      <c r="V861" s="14"/>
      <c r="W861" s="14">
        <v>6.7595883937076398E-2</v>
      </c>
      <c r="X861" s="14">
        <v>8.6076982220824702E-2</v>
      </c>
      <c r="Y861" s="14"/>
      <c r="Z861" s="14">
        <v>5.7639495639033499E-2</v>
      </c>
      <c r="AA861" s="14">
        <v>9.8661543009962105E-2</v>
      </c>
    </row>
    <row r="862" spans="2:27" x14ac:dyDescent="0.3">
      <c r="B862" t="s">
        <v>236</v>
      </c>
      <c r="C862" s="14">
        <v>0.51037191636944601</v>
      </c>
      <c r="D862" s="14">
        <v>0.55877789458912197</v>
      </c>
      <c r="E862" s="14">
        <v>0.464291912622254</v>
      </c>
      <c r="F862" s="14"/>
      <c r="G862" s="14">
        <v>0.54899690731852602</v>
      </c>
      <c r="H862" s="14">
        <v>0.57792942616802601</v>
      </c>
      <c r="I862" s="14">
        <v>0.56074136910288597</v>
      </c>
      <c r="J862" s="14">
        <v>0.48339658979987798</v>
      </c>
      <c r="K862" s="14">
        <v>0.39925338884796502</v>
      </c>
      <c r="L862" s="14">
        <v>0.48531191386293199</v>
      </c>
      <c r="M862" s="14"/>
      <c r="N862" s="14">
        <v>0.63375978164199798</v>
      </c>
      <c r="O862" s="14">
        <v>0.53532326512064798</v>
      </c>
      <c r="P862" s="14">
        <v>0.44342362636628402</v>
      </c>
      <c r="Q862" s="14">
        <v>0.62587200961856904</v>
      </c>
      <c r="R862" s="14">
        <v>0.58711873769657197</v>
      </c>
      <c r="S862" s="14"/>
      <c r="T862" s="14">
        <v>0.53860400021796395</v>
      </c>
      <c r="U862" s="14">
        <v>0.49261119762698802</v>
      </c>
      <c r="V862" s="14"/>
      <c r="W862" s="14">
        <v>0.436408210552922</v>
      </c>
      <c r="X862" s="14">
        <v>0.52737406404627096</v>
      </c>
      <c r="Y862" s="14"/>
      <c r="Z862" s="14">
        <v>0.56770898916930101</v>
      </c>
      <c r="AA862" s="14">
        <v>0.47356251393818</v>
      </c>
    </row>
    <row r="863" spans="2:27" x14ac:dyDescent="0.3">
      <c r="B863" t="s">
        <v>237</v>
      </c>
      <c r="C863" s="14">
        <v>0.131568505822825</v>
      </c>
      <c r="D863" s="14">
        <v>0.156901899423285</v>
      </c>
      <c r="E863" s="14">
        <v>0.10654057730421899</v>
      </c>
      <c r="F863" s="14"/>
      <c r="G863" s="14">
        <v>8.7386616045665499E-2</v>
      </c>
      <c r="H863" s="14">
        <v>0.103640435014675</v>
      </c>
      <c r="I863" s="14">
        <v>0.10816789047504299</v>
      </c>
      <c r="J863" s="14">
        <v>0.13011173751851099</v>
      </c>
      <c r="K863" s="14">
        <v>0.18491322941933999</v>
      </c>
      <c r="L863" s="14">
        <v>0.168022849593256</v>
      </c>
      <c r="M863" s="14"/>
      <c r="N863" s="14">
        <v>8.0460017846506998E-2</v>
      </c>
      <c r="O863" s="14">
        <v>0.12826350189823299</v>
      </c>
      <c r="P863" s="14">
        <v>0.248952451764438</v>
      </c>
      <c r="Q863" s="14">
        <v>0.104571568946556</v>
      </c>
      <c r="R863" s="14">
        <v>9.3132672815332093E-2</v>
      </c>
      <c r="S863" s="14"/>
      <c r="T863" s="14">
        <v>0.119349313566849</v>
      </c>
      <c r="U863" s="14">
        <v>0.139255562792578</v>
      </c>
      <c r="V863" s="14"/>
      <c r="W863" s="14">
        <v>0.16683115302113199</v>
      </c>
      <c r="X863" s="14">
        <v>0.123462628372219</v>
      </c>
      <c r="Y863" s="14"/>
      <c r="Z863" s="14">
        <v>0.120223218080366</v>
      </c>
      <c r="AA863" s="14">
        <v>0.13885198301860699</v>
      </c>
    </row>
    <row r="864" spans="2:27" x14ac:dyDescent="0.3">
      <c r="B864" t="s">
        <v>55</v>
      </c>
      <c r="C864" s="14">
        <v>0.37880341054662198</v>
      </c>
      <c r="D864" s="14">
        <v>0.401875995165837</v>
      </c>
      <c r="E864" s="14">
        <v>0.35775133531803499</v>
      </c>
      <c r="F864" s="14"/>
      <c r="G864" s="14">
        <v>0.46161029127286002</v>
      </c>
      <c r="H864" s="14">
        <v>0.47428899115335099</v>
      </c>
      <c r="I864" s="14">
        <v>0.45257347862784197</v>
      </c>
      <c r="J864" s="14">
        <v>0.35328485228136802</v>
      </c>
      <c r="K864" s="14">
        <v>0.214340159428624</v>
      </c>
      <c r="L864" s="14">
        <v>0.31728906426967601</v>
      </c>
      <c r="M864" s="14"/>
      <c r="N864" s="14">
        <v>0.55329976379549095</v>
      </c>
      <c r="O864" s="14">
        <v>0.40705976322241499</v>
      </c>
      <c r="P864" s="14">
        <v>0.19447117460184599</v>
      </c>
      <c r="Q864" s="14">
        <v>0.52130044067201298</v>
      </c>
      <c r="R864" s="14">
        <v>0.49398606488123997</v>
      </c>
      <c r="S864" s="14"/>
      <c r="T864" s="14">
        <v>0.41925468665111398</v>
      </c>
      <c r="U864" s="14">
        <v>0.35335563483441101</v>
      </c>
      <c r="V864" s="14"/>
      <c r="W864" s="14">
        <v>0.26957705753179001</v>
      </c>
      <c r="X864" s="14">
        <v>0.40391143567405102</v>
      </c>
      <c r="Y864" s="14"/>
      <c r="Z864" s="14">
        <v>0.447485771088936</v>
      </c>
      <c r="AA864" s="14">
        <v>0.33471053091957298</v>
      </c>
    </row>
    <row r="865" spans="2:27" x14ac:dyDescent="0.3">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row>
    <row r="866" spans="2:27" x14ac:dyDescent="0.3">
      <c r="B866" s="6" t="s">
        <v>311</v>
      </c>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row>
    <row r="867" spans="2:27" x14ac:dyDescent="0.3">
      <c r="B867" s="24" t="s">
        <v>59</v>
      </c>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row>
    <row r="868" spans="2:27" x14ac:dyDescent="0.3">
      <c r="B868" t="s">
        <v>231</v>
      </c>
      <c r="C868" s="14">
        <v>0.17444636681401399</v>
      </c>
      <c r="D868" s="14">
        <v>0.20226417942657199</v>
      </c>
      <c r="E868" s="14">
        <v>0.14796787406389</v>
      </c>
      <c r="F868" s="14"/>
      <c r="G868" s="14">
        <v>0.12934619721360999</v>
      </c>
      <c r="H868" s="14">
        <v>0.196911387261585</v>
      </c>
      <c r="I868" s="14">
        <v>0.211734824749434</v>
      </c>
      <c r="J868" s="14">
        <v>0.15575159208983799</v>
      </c>
      <c r="K868" s="14">
        <v>0.15225461646149599</v>
      </c>
      <c r="L868" s="14">
        <v>0.185931480591986</v>
      </c>
      <c r="M868" s="14"/>
      <c r="N868" s="14">
        <v>0.21277315081929599</v>
      </c>
      <c r="O868" s="14">
        <v>0.16136947460344001</v>
      </c>
      <c r="P868" s="14">
        <v>0.12234636420233599</v>
      </c>
      <c r="Q868" s="14">
        <v>0.29694685057910702</v>
      </c>
      <c r="R868" s="14">
        <v>0.23595326278860601</v>
      </c>
      <c r="S868" s="14"/>
      <c r="T868" s="14">
        <v>0.17469779000421101</v>
      </c>
      <c r="U868" s="14">
        <v>0.17428819724387601</v>
      </c>
      <c r="V868" s="14"/>
      <c r="W868" s="14">
        <v>0.15246881909235299</v>
      </c>
      <c r="X868" s="14">
        <v>0.17949837857860901</v>
      </c>
      <c r="Y868" s="14"/>
      <c r="Z868" s="14">
        <v>0.204684403346437</v>
      </c>
      <c r="AA868" s="14">
        <v>0.15503407384017201</v>
      </c>
    </row>
    <row r="869" spans="2:27" x14ac:dyDescent="0.3">
      <c r="B869" t="s">
        <v>232</v>
      </c>
      <c r="C869" s="14">
        <v>0.41550665966595401</v>
      </c>
      <c r="D869" s="14">
        <v>0.407676931989989</v>
      </c>
      <c r="E869" s="14">
        <v>0.42394757294865798</v>
      </c>
      <c r="F869" s="14"/>
      <c r="G869" s="14">
        <v>0.44414557888669998</v>
      </c>
      <c r="H869" s="14">
        <v>0.37792316474730298</v>
      </c>
      <c r="I869" s="14">
        <v>0.38173490963907603</v>
      </c>
      <c r="J869" s="14">
        <v>0.40752807642245398</v>
      </c>
      <c r="K869" s="14">
        <v>0.37600507334920702</v>
      </c>
      <c r="L869" s="14">
        <v>0.487378742647257</v>
      </c>
      <c r="M869" s="14"/>
      <c r="N869" s="14">
        <v>0.47830319582565101</v>
      </c>
      <c r="O869" s="14">
        <v>0.45305995313936198</v>
      </c>
      <c r="P869" s="14">
        <v>0.35445539666703602</v>
      </c>
      <c r="Q869" s="14">
        <v>0.44619307870889602</v>
      </c>
      <c r="R869" s="14">
        <v>0.41897967494238297</v>
      </c>
      <c r="S869" s="14"/>
      <c r="T869" s="14">
        <v>0.3996338894534</v>
      </c>
      <c r="U869" s="14">
        <v>0.425492171501406</v>
      </c>
      <c r="V869" s="14"/>
      <c r="W869" s="14">
        <v>0.45284809864116399</v>
      </c>
      <c r="X869" s="14">
        <v>0.40692292724053197</v>
      </c>
      <c r="Y869" s="14"/>
      <c r="Z869" s="14">
        <v>0.43638367898272001</v>
      </c>
      <c r="AA869" s="14">
        <v>0.40210397675818399</v>
      </c>
    </row>
    <row r="870" spans="2:27" x14ac:dyDescent="0.3">
      <c r="B870" t="s">
        <v>233</v>
      </c>
      <c r="C870" s="14">
        <v>0.228319441776311</v>
      </c>
      <c r="D870" s="14">
        <v>0.222602009807297</v>
      </c>
      <c r="E870" s="14">
        <v>0.23354488075067201</v>
      </c>
      <c r="F870" s="14"/>
      <c r="G870" s="14">
        <v>0.27769477384020003</v>
      </c>
      <c r="H870" s="14">
        <v>0.25351734995046499</v>
      </c>
      <c r="I870" s="14">
        <v>0.186866602705303</v>
      </c>
      <c r="J870" s="14">
        <v>0.268230517006323</v>
      </c>
      <c r="K870" s="14">
        <v>0.26542615484534998</v>
      </c>
      <c r="L870" s="14">
        <v>0.15147239402256499</v>
      </c>
      <c r="M870" s="14"/>
      <c r="N870" s="14">
        <v>0.209501153026216</v>
      </c>
      <c r="O870" s="14">
        <v>0.24232955977849299</v>
      </c>
      <c r="P870" s="14">
        <v>0.225690086650047</v>
      </c>
      <c r="Q870" s="14">
        <v>0.15348472903465399</v>
      </c>
      <c r="R870" s="14">
        <v>0.22977982557371299</v>
      </c>
      <c r="S870" s="14"/>
      <c r="T870" s="14">
        <v>0.251040315082878</v>
      </c>
      <c r="U870" s="14">
        <v>0.21402580895252801</v>
      </c>
      <c r="V870" s="14"/>
      <c r="W870" s="14">
        <v>0.220940785640557</v>
      </c>
      <c r="X870" s="14">
        <v>0.230015584497821</v>
      </c>
      <c r="Y870" s="14"/>
      <c r="Z870" s="14">
        <v>0.21040747153212599</v>
      </c>
      <c r="AA870" s="14">
        <v>0.23981861480449401</v>
      </c>
    </row>
    <row r="871" spans="2:27" x14ac:dyDescent="0.3">
      <c r="B871" t="s">
        <v>234</v>
      </c>
      <c r="C871" s="14">
        <v>5.5183764342069799E-2</v>
      </c>
      <c r="D871" s="14">
        <v>5.9081994935521499E-2</v>
      </c>
      <c r="E871" s="14">
        <v>5.1591588766387503E-2</v>
      </c>
      <c r="F871" s="14"/>
      <c r="G871" s="14">
        <v>4.9357929467648103E-2</v>
      </c>
      <c r="H871" s="14">
        <v>4.3144616839181103E-2</v>
      </c>
      <c r="I871" s="14">
        <v>6.1910464731984402E-2</v>
      </c>
      <c r="J871" s="14">
        <v>4.5056237843713001E-2</v>
      </c>
      <c r="K871" s="14">
        <v>5.74190505642116E-2</v>
      </c>
      <c r="L871" s="14">
        <v>7.0076448219903401E-2</v>
      </c>
      <c r="M871" s="14"/>
      <c r="N871" s="14">
        <v>2.8795073326215798E-2</v>
      </c>
      <c r="O871" s="14">
        <v>6.2726944926811398E-2</v>
      </c>
      <c r="P871" s="14">
        <v>0.11771691185706699</v>
      </c>
      <c r="Q871" s="14">
        <v>4.9485857269874998E-2</v>
      </c>
      <c r="R871" s="14">
        <v>7.5400130602214102E-3</v>
      </c>
      <c r="S871" s="14"/>
      <c r="T871" s="14">
        <v>4.9876138487842697E-2</v>
      </c>
      <c r="U871" s="14">
        <v>5.8522775748132798E-2</v>
      </c>
      <c r="V871" s="14"/>
      <c r="W871" s="14">
        <v>5.35326986933762E-2</v>
      </c>
      <c r="X871" s="14">
        <v>5.5563297272083499E-2</v>
      </c>
      <c r="Y871" s="14"/>
      <c r="Z871" s="14">
        <v>5.0647932417390899E-2</v>
      </c>
      <c r="AA871" s="14">
        <v>5.8095689463516099E-2</v>
      </c>
    </row>
    <row r="872" spans="2:27" x14ac:dyDescent="0.3">
      <c r="B872" t="s">
        <v>235</v>
      </c>
      <c r="C872" s="14">
        <v>4.5540053161554198E-2</v>
      </c>
      <c r="D872" s="14">
        <v>6.4295479901649605E-2</v>
      </c>
      <c r="E872" s="14">
        <v>2.74100661508348E-2</v>
      </c>
      <c r="F872" s="14"/>
      <c r="G872" s="14">
        <v>1.89781714638446E-2</v>
      </c>
      <c r="H872" s="14">
        <v>3.8452591509958799E-2</v>
      </c>
      <c r="I872" s="14">
        <v>4.6362892589808899E-2</v>
      </c>
      <c r="J872" s="14">
        <v>5.2660641473653402E-2</v>
      </c>
      <c r="K872" s="14">
        <v>5.8079754881471497E-2</v>
      </c>
      <c r="L872" s="14">
        <v>5.4105855790506197E-2</v>
      </c>
      <c r="M872" s="14"/>
      <c r="N872" s="14">
        <v>1.46485386069429E-2</v>
      </c>
      <c r="O872" s="14">
        <v>1.97949267510029E-2</v>
      </c>
      <c r="P872" s="14">
        <v>0.127679525828093</v>
      </c>
      <c r="Q872" s="14">
        <v>1.6071096157903302E-2</v>
      </c>
      <c r="R872" s="14">
        <v>2.06554177119176E-2</v>
      </c>
      <c r="S872" s="14"/>
      <c r="T872" s="14">
        <v>4.4662629430287398E-2</v>
      </c>
      <c r="U872" s="14">
        <v>4.6092037782760498E-2</v>
      </c>
      <c r="V872" s="14"/>
      <c r="W872" s="14">
        <v>5.7482263990726999E-2</v>
      </c>
      <c r="X872" s="14">
        <v>4.2794879297375001E-2</v>
      </c>
      <c r="Y872" s="14"/>
      <c r="Z872" s="14">
        <v>4.1122510081595502E-2</v>
      </c>
      <c r="AA872" s="14">
        <v>4.8376038904238798E-2</v>
      </c>
    </row>
    <row r="873" spans="2:27" x14ac:dyDescent="0.3">
      <c r="B873" t="s">
        <v>52</v>
      </c>
      <c r="C873" s="14">
        <v>8.1003714240097405E-2</v>
      </c>
      <c r="D873" s="14">
        <v>4.4079403938970502E-2</v>
      </c>
      <c r="E873" s="14">
        <v>0.115538017319558</v>
      </c>
      <c r="F873" s="14"/>
      <c r="G873" s="14">
        <v>8.0477349127997602E-2</v>
      </c>
      <c r="H873" s="14">
        <v>9.0050889691507596E-2</v>
      </c>
      <c r="I873" s="14">
        <v>0.111390305584393</v>
      </c>
      <c r="J873" s="14">
        <v>7.0772935164019002E-2</v>
      </c>
      <c r="K873" s="14">
        <v>9.0815349898263606E-2</v>
      </c>
      <c r="L873" s="14">
        <v>5.10350787277827E-2</v>
      </c>
      <c r="M873" s="14"/>
      <c r="N873" s="14">
        <v>5.5978888395677398E-2</v>
      </c>
      <c r="O873" s="14">
        <v>6.0719140800890498E-2</v>
      </c>
      <c r="P873" s="14">
        <v>5.2111714795419997E-2</v>
      </c>
      <c r="Q873" s="14">
        <v>3.78183882495646E-2</v>
      </c>
      <c r="R873" s="14">
        <v>8.7091805923158905E-2</v>
      </c>
      <c r="S873" s="14"/>
      <c r="T873" s="14">
        <v>8.00892375413816E-2</v>
      </c>
      <c r="U873" s="14">
        <v>8.1579008771297104E-2</v>
      </c>
      <c r="V873" s="14"/>
      <c r="W873" s="14">
        <v>6.2727333941822394E-2</v>
      </c>
      <c r="X873" s="14">
        <v>8.5204933113579601E-2</v>
      </c>
      <c r="Y873" s="14"/>
      <c r="Z873" s="14">
        <v>5.6754003639730301E-2</v>
      </c>
      <c r="AA873" s="14">
        <v>9.6571606229395396E-2</v>
      </c>
    </row>
    <row r="874" spans="2:27" x14ac:dyDescent="0.3">
      <c r="B874" t="s">
        <v>236</v>
      </c>
      <c r="C874" s="14">
        <v>0.58995302647996795</v>
      </c>
      <c r="D874" s="14">
        <v>0.60994111141656104</v>
      </c>
      <c r="E874" s="14">
        <v>0.57191544701254804</v>
      </c>
      <c r="F874" s="14"/>
      <c r="G874" s="14">
        <v>0.57349177610030999</v>
      </c>
      <c r="H874" s="14">
        <v>0.574834552008888</v>
      </c>
      <c r="I874" s="14">
        <v>0.59346973438851003</v>
      </c>
      <c r="J874" s="14">
        <v>0.56327966851229105</v>
      </c>
      <c r="K874" s="14">
        <v>0.52825968981070304</v>
      </c>
      <c r="L874" s="14">
        <v>0.67331022323924195</v>
      </c>
      <c r="M874" s="14"/>
      <c r="N874" s="14">
        <v>0.69107634664494799</v>
      </c>
      <c r="O874" s="14">
        <v>0.61442942774280196</v>
      </c>
      <c r="P874" s="14">
        <v>0.47680176086937198</v>
      </c>
      <c r="Q874" s="14">
        <v>0.74313992928800299</v>
      </c>
      <c r="R874" s="14">
        <v>0.65493293773098904</v>
      </c>
      <c r="S874" s="14"/>
      <c r="T874" s="14">
        <v>0.57433167945760999</v>
      </c>
      <c r="U874" s="14">
        <v>0.59978036874528196</v>
      </c>
      <c r="V874" s="14"/>
      <c r="W874" s="14">
        <v>0.60531691773351803</v>
      </c>
      <c r="X874" s="14">
        <v>0.58642130581914098</v>
      </c>
      <c r="Y874" s="14"/>
      <c r="Z874" s="14">
        <v>0.64106808232915802</v>
      </c>
      <c r="AA874" s="14">
        <v>0.55713805059835597</v>
      </c>
    </row>
    <row r="875" spans="2:27" x14ac:dyDescent="0.3">
      <c r="B875" t="s">
        <v>237</v>
      </c>
      <c r="C875" s="14">
        <v>0.100723817503624</v>
      </c>
      <c r="D875" s="14">
        <v>0.123377474837171</v>
      </c>
      <c r="E875" s="14">
        <v>7.9001654917222303E-2</v>
      </c>
      <c r="F875" s="14"/>
      <c r="G875" s="14">
        <v>6.8336100931492699E-2</v>
      </c>
      <c r="H875" s="14">
        <v>8.1597208349139902E-2</v>
      </c>
      <c r="I875" s="14">
        <v>0.108273357321793</v>
      </c>
      <c r="J875" s="14">
        <v>9.7716879317366404E-2</v>
      </c>
      <c r="K875" s="14">
        <v>0.115498805445683</v>
      </c>
      <c r="L875" s="14">
        <v>0.12418230401041</v>
      </c>
      <c r="M875" s="14"/>
      <c r="N875" s="14">
        <v>4.3443611933158703E-2</v>
      </c>
      <c r="O875" s="14">
        <v>8.2521871677814301E-2</v>
      </c>
      <c r="P875" s="14">
        <v>0.24539643768516001</v>
      </c>
      <c r="Q875" s="14">
        <v>6.55569534277783E-2</v>
      </c>
      <c r="R875" s="14">
        <v>2.8195430772138999E-2</v>
      </c>
      <c r="S875" s="14"/>
      <c r="T875" s="14">
        <v>9.4538767918130096E-2</v>
      </c>
      <c r="U875" s="14">
        <v>0.104614813530893</v>
      </c>
      <c r="V875" s="14"/>
      <c r="W875" s="14">
        <v>0.11101496268410301</v>
      </c>
      <c r="X875" s="14">
        <v>9.83581765694585E-2</v>
      </c>
      <c r="Y875" s="14"/>
      <c r="Z875" s="14">
        <v>9.1770442498986401E-2</v>
      </c>
      <c r="AA875" s="14">
        <v>0.10647172836775499</v>
      </c>
    </row>
    <row r="876" spans="2:27" x14ac:dyDescent="0.3">
      <c r="B876" t="s">
        <v>55</v>
      </c>
      <c r="C876" s="14">
        <v>0.48922920897634398</v>
      </c>
      <c r="D876" s="14">
        <v>0.48656363657939</v>
      </c>
      <c r="E876" s="14">
        <v>0.49291379209532499</v>
      </c>
      <c r="F876" s="14"/>
      <c r="G876" s="14">
        <v>0.50515567516881699</v>
      </c>
      <c r="H876" s="14">
        <v>0.49323734365974797</v>
      </c>
      <c r="I876" s="14">
        <v>0.48519637706671698</v>
      </c>
      <c r="J876" s="14">
        <v>0.465562789194925</v>
      </c>
      <c r="K876" s="14">
        <v>0.41276088436502001</v>
      </c>
      <c r="L876" s="14">
        <v>0.54912791922883297</v>
      </c>
      <c r="M876" s="14"/>
      <c r="N876" s="14">
        <v>0.64763273471178895</v>
      </c>
      <c r="O876" s="14">
        <v>0.53190755606498796</v>
      </c>
      <c r="P876" s="14">
        <v>0.231405323184212</v>
      </c>
      <c r="Q876" s="14">
        <v>0.67758297586022498</v>
      </c>
      <c r="R876" s="14">
        <v>0.62673750695885</v>
      </c>
      <c r="S876" s="14"/>
      <c r="T876" s="14">
        <v>0.47979291153948</v>
      </c>
      <c r="U876" s="14">
        <v>0.49516555521438799</v>
      </c>
      <c r="V876" s="14"/>
      <c r="W876" s="14">
        <v>0.49430195504941499</v>
      </c>
      <c r="X876" s="14">
        <v>0.48806312924968198</v>
      </c>
      <c r="Y876" s="14"/>
      <c r="Z876" s="14">
        <v>0.54929763983017099</v>
      </c>
      <c r="AA876" s="14">
        <v>0.45066632223060099</v>
      </c>
    </row>
    <row r="877" spans="2:27" x14ac:dyDescent="0.3">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row>
    <row r="878" spans="2:27" x14ac:dyDescent="0.3">
      <c r="B878" s="6" t="s">
        <v>312</v>
      </c>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row>
    <row r="879" spans="2:27" x14ac:dyDescent="0.3">
      <c r="B879" s="24" t="s">
        <v>59</v>
      </c>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row>
    <row r="880" spans="2:27" x14ac:dyDescent="0.3">
      <c r="B880" t="s">
        <v>231</v>
      </c>
      <c r="C880" s="14">
        <v>0.13476412617353201</v>
      </c>
      <c r="D880" s="14">
        <v>0.14834990457446301</v>
      </c>
      <c r="E880" s="14">
        <v>0.122023332206481</v>
      </c>
      <c r="F880" s="14"/>
      <c r="G880" s="14">
        <v>0.114152881433011</v>
      </c>
      <c r="H880" s="14">
        <v>0.122340481382223</v>
      </c>
      <c r="I880" s="14">
        <v>0.14578718546892999</v>
      </c>
      <c r="J880" s="14">
        <v>0.13325801134302201</v>
      </c>
      <c r="K880" s="14">
        <v>0.143939622243657</v>
      </c>
      <c r="L880" s="14">
        <v>0.144669330190628</v>
      </c>
      <c r="M880" s="14"/>
      <c r="N880" s="14">
        <v>0.112253638853825</v>
      </c>
      <c r="O880" s="14">
        <v>0.16868108797223599</v>
      </c>
      <c r="P880" s="14">
        <v>0.18094509017839</v>
      </c>
      <c r="Q880" s="14">
        <v>0.17626360233928401</v>
      </c>
      <c r="R880" s="14">
        <v>0.10779498341362501</v>
      </c>
      <c r="S880" s="14"/>
      <c r="T880" s="14">
        <v>0.155675926064333</v>
      </c>
      <c r="U880" s="14">
        <v>0.121608575975681</v>
      </c>
      <c r="V880" s="14"/>
      <c r="W880" s="14">
        <v>0.14253549208299099</v>
      </c>
      <c r="X880" s="14">
        <v>0.13297771066899999</v>
      </c>
      <c r="Y880" s="14"/>
      <c r="Z880" s="14">
        <v>0.143912888751658</v>
      </c>
      <c r="AA880" s="14">
        <v>0.12889077988914999</v>
      </c>
    </row>
    <row r="881" spans="2:27" x14ac:dyDescent="0.3">
      <c r="B881" t="s">
        <v>232</v>
      </c>
      <c r="C881" s="14">
        <v>0.29886217877370203</v>
      </c>
      <c r="D881" s="14">
        <v>0.31318793485421897</v>
      </c>
      <c r="E881" s="14">
        <v>0.286031099832319</v>
      </c>
      <c r="F881" s="14"/>
      <c r="G881" s="14">
        <v>0.22094591125631699</v>
      </c>
      <c r="H881" s="14">
        <v>0.28055803232013798</v>
      </c>
      <c r="I881" s="14">
        <v>0.29885366655754902</v>
      </c>
      <c r="J881" s="14">
        <v>0.30478330028795497</v>
      </c>
      <c r="K881" s="14">
        <v>0.26192832077060801</v>
      </c>
      <c r="L881" s="14">
        <v>0.38551028875249899</v>
      </c>
      <c r="M881" s="14"/>
      <c r="N881" s="14">
        <v>0.30781065248304501</v>
      </c>
      <c r="O881" s="14">
        <v>0.35720508765905201</v>
      </c>
      <c r="P881" s="14">
        <v>0.366607361041909</v>
      </c>
      <c r="Q881" s="14">
        <v>0.29660791882173498</v>
      </c>
      <c r="R881" s="14">
        <v>0.18174753070823699</v>
      </c>
      <c r="S881" s="14"/>
      <c r="T881" s="14">
        <v>0.28623571914902901</v>
      </c>
      <c r="U881" s="14">
        <v>0.30680544641593699</v>
      </c>
      <c r="V881" s="14"/>
      <c r="W881" s="14">
        <v>0.334719997247301</v>
      </c>
      <c r="X881" s="14">
        <v>0.29061948841190199</v>
      </c>
      <c r="Y881" s="14"/>
      <c r="Z881" s="14">
        <v>0.27871763810445999</v>
      </c>
      <c r="AA881" s="14">
        <v>0.31179462314307999</v>
      </c>
    </row>
    <row r="882" spans="2:27" x14ac:dyDescent="0.3">
      <c r="B882" t="s">
        <v>233</v>
      </c>
      <c r="C882" s="14">
        <v>0.208351139077977</v>
      </c>
      <c r="D882" s="14">
        <v>0.21410846371655001</v>
      </c>
      <c r="E882" s="14">
        <v>0.20353432350738199</v>
      </c>
      <c r="F882" s="14"/>
      <c r="G882" s="14">
        <v>0.24141786649790201</v>
      </c>
      <c r="H882" s="14">
        <v>0.24732121973583601</v>
      </c>
      <c r="I882" s="14">
        <v>0.17993252257558601</v>
      </c>
      <c r="J882" s="14">
        <v>0.17681235571599899</v>
      </c>
      <c r="K882" s="14">
        <v>0.21758626024823699</v>
      </c>
      <c r="L882" s="14">
        <v>0.197153611335942</v>
      </c>
      <c r="M882" s="14"/>
      <c r="N882" s="14">
        <v>0.19874597987380099</v>
      </c>
      <c r="O882" s="14">
        <v>0.23154112449726</v>
      </c>
      <c r="P882" s="14">
        <v>0.17037771535753601</v>
      </c>
      <c r="Q882" s="14">
        <v>0.17788566320938101</v>
      </c>
      <c r="R882" s="14">
        <v>0.23401841287042099</v>
      </c>
      <c r="S882" s="14"/>
      <c r="T882" s="14">
        <v>0.21926721721845799</v>
      </c>
      <c r="U882" s="14">
        <v>0.20148386726538001</v>
      </c>
      <c r="V882" s="14"/>
      <c r="W882" s="14">
        <v>0.20102735519001799</v>
      </c>
      <c r="X882" s="14">
        <v>0.210034668233818</v>
      </c>
      <c r="Y882" s="14"/>
      <c r="Z882" s="14">
        <v>0.193899159545811</v>
      </c>
      <c r="AA882" s="14">
        <v>0.217629058311573</v>
      </c>
    </row>
    <row r="883" spans="2:27" x14ac:dyDescent="0.3">
      <c r="B883" t="s">
        <v>234</v>
      </c>
      <c r="C883" s="14">
        <v>0.160713367472506</v>
      </c>
      <c r="D883" s="14">
        <v>0.15438563894799601</v>
      </c>
      <c r="E883" s="14">
        <v>0.16627410937322401</v>
      </c>
      <c r="F883" s="14"/>
      <c r="G883" s="14">
        <v>0.15368523537217599</v>
      </c>
      <c r="H883" s="14">
        <v>0.17163639675622699</v>
      </c>
      <c r="I883" s="14">
        <v>0.17573320837641601</v>
      </c>
      <c r="J883" s="14">
        <v>0.158669518159927</v>
      </c>
      <c r="K883" s="14">
        <v>0.17259545983015701</v>
      </c>
      <c r="L883" s="14">
        <v>0.138001937969879</v>
      </c>
      <c r="M883" s="14"/>
      <c r="N883" s="14">
        <v>0.172984804341524</v>
      </c>
      <c r="O883" s="14">
        <v>0.13818607441095099</v>
      </c>
      <c r="P883" s="14">
        <v>9.9655641224582203E-2</v>
      </c>
      <c r="Q883" s="14">
        <v>0.20972909778752899</v>
      </c>
      <c r="R883" s="14">
        <v>0.187327370895327</v>
      </c>
      <c r="S883" s="14"/>
      <c r="T883" s="14">
        <v>0.14423904866847101</v>
      </c>
      <c r="U883" s="14">
        <v>0.171077311711337</v>
      </c>
      <c r="V883" s="14"/>
      <c r="W883" s="14">
        <v>0.164274083727</v>
      </c>
      <c r="X883" s="14">
        <v>0.15989486030164601</v>
      </c>
      <c r="Y883" s="14"/>
      <c r="Z883" s="14">
        <v>0.17978223510062499</v>
      </c>
      <c r="AA883" s="14">
        <v>0.14847148646678801</v>
      </c>
    </row>
    <row r="884" spans="2:27" x14ac:dyDescent="0.3">
      <c r="B884" t="s">
        <v>235</v>
      </c>
      <c r="C884" s="14">
        <v>0.14493663121334799</v>
      </c>
      <c r="D884" s="14">
        <v>0.14070331921145701</v>
      </c>
      <c r="E884" s="14">
        <v>0.147009583592073</v>
      </c>
      <c r="F884" s="14"/>
      <c r="G884" s="14">
        <v>0.21067814826637901</v>
      </c>
      <c r="H884" s="14">
        <v>0.114572674198385</v>
      </c>
      <c r="I884" s="14">
        <v>0.14003681651501201</v>
      </c>
      <c r="J884" s="14">
        <v>0.17595545206013199</v>
      </c>
      <c r="K884" s="14">
        <v>0.150949056134593</v>
      </c>
      <c r="L884" s="14">
        <v>0.10071037220989</v>
      </c>
      <c r="M884" s="14"/>
      <c r="N884" s="14">
        <v>0.160210012327831</v>
      </c>
      <c r="O884" s="14">
        <v>6.9917132408659405E-2</v>
      </c>
      <c r="P884" s="14">
        <v>0.146763287693604</v>
      </c>
      <c r="Q884" s="14">
        <v>0.12382516942477401</v>
      </c>
      <c r="R884" s="14">
        <v>0.26176607717743</v>
      </c>
      <c r="S884" s="14"/>
      <c r="T884" s="14">
        <v>0.13485204986962401</v>
      </c>
      <c r="U884" s="14">
        <v>0.15128081090062601</v>
      </c>
      <c r="V884" s="14"/>
      <c r="W884" s="14">
        <v>0.105134126554184</v>
      </c>
      <c r="X884" s="14">
        <v>0.15408609248833099</v>
      </c>
      <c r="Y884" s="14"/>
      <c r="Z884" s="14">
        <v>0.16685505334071901</v>
      </c>
      <c r="AA884" s="14">
        <v>0.13086538583322399</v>
      </c>
    </row>
    <row r="885" spans="2:27" x14ac:dyDescent="0.3">
      <c r="B885" t="s">
        <v>52</v>
      </c>
      <c r="C885" s="14">
        <v>5.2372557288936902E-2</v>
      </c>
      <c r="D885" s="14">
        <v>2.9264738695314201E-2</v>
      </c>
      <c r="E885" s="14">
        <v>7.5127551488521793E-2</v>
      </c>
      <c r="F885" s="14"/>
      <c r="G885" s="14">
        <v>5.9119957174214699E-2</v>
      </c>
      <c r="H885" s="14">
        <v>6.3571195607190795E-2</v>
      </c>
      <c r="I885" s="14">
        <v>5.9656600506506903E-2</v>
      </c>
      <c r="J885" s="14">
        <v>5.0521362432964498E-2</v>
      </c>
      <c r="K885" s="14">
        <v>5.3001280772747197E-2</v>
      </c>
      <c r="L885" s="14">
        <v>3.3954459541163197E-2</v>
      </c>
      <c r="M885" s="14"/>
      <c r="N885" s="14">
        <v>4.7994912119974302E-2</v>
      </c>
      <c r="O885" s="14">
        <v>3.4469493051841903E-2</v>
      </c>
      <c r="P885" s="14">
        <v>3.5650904503978599E-2</v>
      </c>
      <c r="Q885" s="14">
        <v>1.5688548417296801E-2</v>
      </c>
      <c r="R885" s="14">
        <v>2.7345624934960001E-2</v>
      </c>
      <c r="S885" s="14"/>
      <c r="T885" s="14">
        <v>5.9730039030083899E-2</v>
      </c>
      <c r="U885" s="14">
        <v>4.7743987731038599E-2</v>
      </c>
      <c r="V885" s="14"/>
      <c r="W885" s="14">
        <v>5.23089451985062E-2</v>
      </c>
      <c r="X885" s="14">
        <v>5.2387179895303101E-2</v>
      </c>
      <c r="Y885" s="14"/>
      <c r="Z885" s="14">
        <v>3.6833025156728399E-2</v>
      </c>
      <c r="AA885" s="14">
        <v>6.2348666356184398E-2</v>
      </c>
    </row>
    <row r="886" spans="2:27" x14ac:dyDescent="0.3">
      <c r="B886" t="s">
        <v>236</v>
      </c>
      <c r="C886" s="14">
        <v>0.43362630494723298</v>
      </c>
      <c r="D886" s="14">
        <v>0.46153783942868298</v>
      </c>
      <c r="E886" s="14">
        <v>0.40805443203879999</v>
      </c>
      <c r="F886" s="14"/>
      <c r="G886" s="14">
        <v>0.33509879268932802</v>
      </c>
      <c r="H886" s="14">
        <v>0.40289851370236102</v>
      </c>
      <c r="I886" s="14">
        <v>0.44464085202647902</v>
      </c>
      <c r="J886" s="14">
        <v>0.43804131163097698</v>
      </c>
      <c r="K886" s="14">
        <v>0.40586794301426599</v>
      </c>
      <c r="L886" s="14">
        <v>0.53017961894312704</v>
      </c>
      <c r="M886" s="14"/>
      <c r="N886" s="14">
        <v>0.42006429133687001</v>
      </c>
      <c r="O886" s="14">
        <v>0.52588617563128803</v>
      </c>
      <c r="P886" s="14">
        <v>0.54755245122030005</v>
      </c>
      <c r="Q886" s="14">
        <v>0.47287152116101899</v>
      </c>
      <c r="R886" s="14">
        <v>0.28954251412186199</v>
      </c>
      <c r="S886" s="14"/>
      <c r="T886" s="14">
        <v>0.44191164521336201</v>
      </c>
      <c r="U886" s="14">
        <v>0.42841402239161902</v>
      </c>
      <c r="V886" s="14"/>
      <c r="W886" s="14">
        <v>0.47725548933029199</v>
      </c>
      <c r="X886" s="14">
        <v>0.42359719908090099</v>
      </c>
      <c r="Y886" s="14"/>
      <c r="Z886" s="14">
        <v>0.42263052685611702</v>
      </c>
      <c r="AA886" s="14">
        <v>0.44068540303223003</v>
      </c>
    </row>
    <row r="887" spans="2:27" x14ac:dyDescent="0.3">
      <c r="B887" t="s">
        <v>237</v>
      </c>
      <c r="C887" s="14">
        <v>0.30564999868585302</v>
      </c>
      <c r="D887" s="14">
        <v>0.29508895815945402</v>
      </c>
      <c r="E887" s="14">
        <v>0.31328369296529701</v>
      </c>
      <c r="F887" s="14"/>
      <c r="G887" s="14">
        <v>0.36436338363855503</v>
      </c>
      <c r="H887" s="14">
        <v>0.28620907095461201</v>
      </c>
      <c r="I887" s="14">
        <v>0.31577002489142802</v>
      </c>
      <c r="J887" s="14">
        <v>0.33462497022005899</v>
      </c>
      <c r="K887" s="14">
        <v>0.32354451596474998</v>
      </c>
      <c r="L887" s="14">
        <v>0.23871231017976799</v>
      </c>
      <c r="M887" s="14"/>
      <c r="N887" s="14">
        <v>0.33319481666935502</v>
      </c>
      <c r="O887" s="14">
        <v>0.20810320681961</v>
      </c>
      <c r="P887" s="14">
        <v>0.24641892891818601</v>
      </c>
      <c r="Q887" s="14">
        <v>0.33355426721230302</v>
      </c>
      <c r="R887" s="14">
        <v>0.44909344807275697</v>
      </c>
      <c r="S887" s="14"/>
      <c r="T887" s="14">
        <v>0.27909109853809599</v>
      </c>
      <c r="U887" s="14">
        <v>0.322358122611963</v>
      </c>
      <c r="V887" s="14"/>
      <c r="W887" s="14">
        <v>0.269408210281184</v>
      </c>
      <c r="X887" s="14">
        <v>0.31398095278997701</v>
      </c>
      <c r="Y887" s="14"/>
      <c r="Z887" s="14">
        <v>0.34663728844134301</v>
      </c>
      <c r="AA887" s="14">
        <v>0.27933687230001197</v>
      </c>
    </row>
    <row r="888" spans="2:27" x14ac:dyDescent="0.3">
      <c r="B888" t="s">
        <v>55</v>
      </c>
      <c r="C888" s="14">
        <v>0.12797630626138001</v>
      </c>
      <c r="D888" s="14">
        <v>0.16644888126922899</v>
      </c>
      <c r="E888" s="14">
        <v>9.4770739073503002E-2</v>
      </c>
      <c r="F888" s="14"/>
      <c r="G888" s="14">
        <v>-2.9264590949226999E-2</v>
      </c>
      <c r="H888" s="14">
        <v>0.11668944274774901</v>
      </c>
      <c r="I888" s="14">
        <v>0.12887082713505099</v>
      </c>
      <c r="J888" s="14">
        <v>0.103416341410918</v>
      </c>
      <c r="K888" s="14">
        <v>8.2323427049515396E-2</v>
      </c>
      <c r="L888" s="14">
        <v>0.29146730876335802</v>
      </c>
      <c r="M888" s="14"/>
      <c r="N888" s="14">
        <v>8.6869474667514601E-2</v>
      </c>
      <c r="O888" s="14">
        <v>0.317782968811678</v>
      </c>
      <c r="P888" s="14">
        <v>0.30113352230211299</v>
      </c>
      <c r="Q888" s="14">
        <v>0.139317253948717</v>
      </c>
      <c r="R888" s="14">
        <v>-0.15955093395089501</v>
      </c>
      <c r="S888" s="14"/>
      <c r="T888" s="14">
        <v>0.16282054667526599</v>
      </c>
      <c r="U888" s="14">
        <v>0.106055899779656</v>
      </c>
      <c r="V888" s="14"/>
      <c r="W888" s="14">
        <v>0.20784727904910799</v>
      </c>
      <c r="X888" s="14">
        <v>0.10961624629092399</v>
      </c>
      <c r="Y888" s="14"/>
      <c r="Z888" s="14">
        <v>7.5993238414773706E-2</v>
      </c>
      <c r="AA888" s="14">
        <v>0.161348530732218</v>
      </c>
    </row>
    <row r="889" spans="2:27" x14ac:dyDescent="0.3">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row>
    <row r="890" spans="2:27" x14ac:dyDescent="0.3">
      <c r="B890" s="6" t="s">
        <v>317</v>
      </c>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row>
    <row r="891" spans="2:27" x14ac:dyDescent="0.3">
      <c r="B891" s="24" t="s">
        <v>59</v>
      </c>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row>
    <row r="892" spans="2:27" x14ac:dyDescent="0.3">
      <c r="B892" t="s">
        <v>313</v>
      </c>
      <c r="C892" s="14">
        <v>5.7221031056124499E-2</v>
      </c>
      <c r="D892" s="14">
        <v>7.7677658812060901E-2</v>
      </c>
      <c r="E892" s="14">
        <v>3.7475649111586802E-2</v>
      </c>
      <c r="F892" s="14"/>
      <c r="G892" s="14">
        <v>5.0912236444238902E-2</v>
      </c>
      <c r="H892" s="14">
        <v>7.4141706372069002E-2</v>
      </c>
      <c r="I892" s="14">
        <v>7.5146512672100998E-2</v>
      </c>
      <c r="J892" s="14">
        <v>4.9824164371550801E-2</v>
      </c>
      <c r="K892" s="14">
        <v>3.95457421108674E-2</v>
      </c>
      <c r="L892" s="14">
        <v>5.0963958174871399E-2</v>
      </c>
      <c r="M892" s="14"/>
      <c r="N892" s="14">
        <v>6.4353556787737104E-2</v>
      </c>
      <c r="O892" s="14">
        <v>8.1448756504597597E-2</v>
      </c>
      <c r="P892" s="14">
        <v>8.1966371983108702E-2</v>
      </c>
      <c r="Q892" s="14">
        <v>4.4244422023775501E-2</v>
      </c>
      <c r="R892" s="14">
        <v>2.24984954960077E-2</v>
      </c>
      <c r="S892" s="14"/>
      <c r="T892" s="14">
        <v>7.8755219678224603E-2</v>
      </c>
      <c r="U892" s="14">
        <v>4.3673937985832301E-2</v>
      </c>
      <c r="V892" s="14"/>
      <c r="W892" s="14">
        <v>6.2387763521751002E-2</v>
      </c>
      <c r="X892" s="14">
        <v>5.6033346536839702E-2</v>
      </c>
      <c r="Y892" s="14"/>
      <c r="Z892" s="14">
        <v>8.2853785223421905E-2</v>
      </c>
      <c r="AA892" s="14">
        <v>4.07652491772812E-2</v>
      </c>
    </row>
    <row r="893" spans="2:27" x14ac:dyDescent="0.3">
      <c r="B893" t="s">
        <v>314</v>
      </c>
      <c r="C893" s="14">
        <v>0.14439449498461401</v>
      </c>
      <c r="D893" s="14">
        <v>0.189549276594978</v>
      </c>
      <c r="E893" s="14">
        <v>0.10087933298403599</v>
      </c>
      <c r="F893" s="14"/>
      <c r="G893" s="14">
        <v>0.22468960943612601</v>
      </c>
      <c r="H893" s="14">
        <v>0.23667611288545001</v>
      </c>
      <c r="I893" s="14">
        <v>0.18474130399781399</v>
      </c>
      <c r="J893" s="14">
        <v>0.110854561317141</v>
      </c>
      <c r="K893" s="14">
        <v>8.1818974861882499E-2</v>
      </c>
      <c r="L893" s="14">
        <v>5.24487061419684E-2</v>
      </c>
      <c r="M893" s="14"/>
      <c r="N893" s="14">
        <v>0.22112840329344</v>
      </c>
      <c r="O893" s="14">
        <v>0.12387822330435599</v>
      </c>
      <c r="P893" s="14">
        <v>0.17115859574332401</v>
      </c>
      <c r="Q893" s="14">
        <v>0.14381026972559499</v>
      </c>
      <c r="R893" s="14">
        <v>0.114959567916414</v>
      </c>
      <c r="S893" s="14"/>
      <c r="T893" s="14">
        <v>0.174971681108055</v>
      </c>
      <c r="U893" s="14">
        <v>0.12515847947870501</v>
      </c>
      <c r="V893" s="14"/>
      <c r="W893" s="14">
        <v>6.6128110577788904E-2</v>
      </c>
      <c r="X893" s="14">
        <v>0.16238570582411499</v>
      </c>
      <c r="Y893" s="14"/>
      <c r="Z893" s="14">
        <v>0.17306435483712801</v>
      </c>
      <c r="AA893" s="14">
        <v>0.12598894413546399</v>
      </c>
    </row>
    <row r="894" spans="2:27" x14ac:dyDescent="0.3">
      <c r="B894" t="s">
        <v>315</v>
      </c>
      <c r="C894" s="14">
        <v>0.25107226370216101</v>
      </c>
      <c r="D894" s="14">
        <v>0.29539621851872999</v>
      </c>
      <c r="E894" s="14">
        <v>0.20877880375615501</v>
      </c>
      <c r="F894" s="14"/>
      <c r="G894" s="14">
        <v>0.30271925917223602</v>
      </c>
      <c r="H894" s="14">
        <v>0.298078832630506</v>
      </c>
      <c r="I894" s="14">
        <v>0.237738680244724</v>
      </c>
      <c r="J894" s="14">
        <v>0.25111684323986899</v>
      </c>
      <c r="K894" s="14">
        <v>0.23894142555661599</v>
      </c>
      <c r="L894" s="14">
        <v>0.19749126810520801</v>
      </c>
      <c r="M894" s="14"/>
      <c r="N894" s="14">
        <v>0.25466083797193201</v>
      </c>
      <c r="O894" s="14">
        <v>0.26288833276319301</v>
      </c>
      <c r="P894" s="14">
        <v>0.24328596727218199</v>
      </c>
      <c r="Q894" s="14">
        <v>0.292280789615873</v>
      </c>
      <c r="R894" s="14">
        <v>0.28367148723799201</v>
      </c>
      <c r="S894" s="14"/>
      <c r="T894" s="14">
        <v>0.24247077127064001</v>
      </c>
      <c r="U894" s="14">
        <v>0.25648343663085199</v>
      </c>
      <c r="V894" s="14"/>
      <c r="W894" s="14">
        <v>0.18789817798747499</v>
      </c>
      <c r="X894" s="14">
        <v>0.26559418526912298</v>
      </c>
      <c r="Y894" s="14"/>
      <c r="Z894" s="14">
        <v>0.28223044912491702</v>
      </c>
      <c r="AA894" s="14">
        <v>0.23106925116160501</v>
      </c>
    </row>
    <row r="895" spans="2:27" x14ac:dyDescent="0.3">
      <c r="B895" t="s">
        <v>316</v>
      </c>
      <c r="C895" s="14">
        <v>0.482740286969424</v>
      </c>
      <c r="D895" s="14">
        <v>0.38486437449879701</v>
      </c>
      <c r="E895" s="14">
        <v>0.57728233632813997</v>
      </c>
      <c r="F895" s="14"/>
      <c r="G895" s="14">
        <v>0.33180754206614299</v>
      </c>
      <c r="H895" s="14">
        <v>0.31455034484153099</v>
      </c>
      <c r="I895" s="14">
        <v>0.44270259965627201</v>
      </c>
      <c r="J895" s="14">
        <v>0.55400096764465501</v>
      </c>
      <c r="K895" s="14">
        <v>0.57683916232401</v>
      </c>
      <c r="L895" s="14">
        <v>0.63133933575782497</v>
      </c>
      <c r="M895" s="14"/>
      <c r="N895" s="14">
        <v>0.39548563249757301</v>
      </c>
      <c r="O895" s="14">
        <v>0.47571755588223003</v>
      </c>
      <c r="P895" s="14">
        <v>0.451527001359042</v>
      </c>
      <c r="Q895" s="14">
        <v>0.50284775331218201</v>
      </c>
      <c r="R895" s="14">
        <v>0.52148884561908204</v>
      </c>
      <c r="S895" s="14"/>
      <c r="T895" s="14">
        <v>0.43886649436581798</v>
      </c>
      <c r="U895" s="14">
        <v>0.51034115748180298</v>
      </c>
      <c r="V895" s="14"/>
      <c r="W895" s="14">
        <v>0.61517968171623305</v>
      </c>
      <c r="X895" s="14">
        <v>0.45229624522143203</v>
      </c>
      <c r="Y895" s="14"/>
      <c r="Z895" s="14">
        <v>0.41515855848399902</v>
      </c>
      <c r="AA895" s="14">
        <v>0.52612657997925505</v>
      </c>
    </row>
    <row r="896" spans="2:27" x14ac:dyDescent="0.3">
      <c r="B896" t="s">
        <v>52</v>
      </c>
      <c r="C896" s="14">
        <v>6.4571923287676705E-2</v>
      </c>
      <c r="D896" s="14">
        <v>5.2512471575433997E-2</v>
      </c>
      <c r="E896" s="14">
        <v>7.5583877820082496E-2</v>
      </c>
      <c r="F896" s="14"/>
      <c r="G896" s="14">
        <v>8.9871352881256097E-2</v>
      </c>
      <c r="H896" s="14">
        <v>7.6553003270443801E-2</v>
      </c>
      <c r="I896" s="14">
        <v>5.9670903429088699E-2</v>
      </c>
      <c r="J896" s="14">
        <v>3.4203463426784098E-2</v>
      </c>
      <c r="K896" s="14">
        <v>6.2854695146624506E-2</v>
      </c>
      <c r="L896" s="14">
        <v>6.7756731820127397E-2</v>
      </c>
      <c r="M896" s="14"/>
      <c r="N896" s="14">
        <v>6.43715694493176E-2</v>
      </c>
      <c r="O896" s="14">
        <v>5.6067131545624399E-2</v>
      </c>
      <c r="P896" s="14">
        <v>5.2062063642343698E-2</v>
      </c>
      <c r="Q896" s="14">
        <v>1.68167653225746E-2</v>
      </c>
      <c r="R896" s="14">
        <v>5.7381603730504799E-2</v>
      </c>
      <c r="S896" s="14"/>
      <c r="T896" s="14">
        <v>6.4935833577263E-2</v>
      </c>
      <c r="U896" s="14">
        <v>6.4342988422807806E-2</v>
      </c>
      <c r="V896" s="14"/>
      <c r="W896" s="14">
        <v>6.8406266196751594E-2</v>
      </c>
      <c r="X896" s="14">
        <v>6.3690517148490097E-2</v>
      </c>
      <c r="Y896" s="14"/>
      <c r="Z896" s="14">
        <v>4.6692852330533899E-2</v>
      </c>
      <c r="AA896" s="14">
        <v>7.6049975546394394E-2</v>
      </c>
    </row>
    <row r="897" spans="2:27" x14ac:dyDescent="0.3">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row>
    <row r="898" spans="2:27" x14ac:dyDescent="0.3">
      <c r="B898" s="6" t="s">
        <v>326</v>
      </c>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row>
    <row r="899" spans="2:27" x14ac:dyDescent="0.3">
      <c r="B899" s="24" t="s">
        <v>59</v>
      </c>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row>
    <row r="900" spans="2:27" x14ac:dyDescent="0.3">
      <c r="B900" t="s">
        <v>318</v>
      </c>
      <c r="C900" s="14">
        <v>0.57740771226586396</v>
      </c>
      <c r="D900" s="14">
        <v>0.579356078627837</v>
      </c>
      <c r="E900" s="14">
        <v>0.57772967660530195</v>
      </c>
      <c r="F900" s="14"/>
      <c r="G900" s="14">
        <v>7.5861576009688306E-2</v>
      </c>
      <c r="H900" s="14">
        <v>0.160416250484571</v>
      </c>
      <c r="I900" s="14">
        <v>0.52818286363654798</v>
      </c>
      <c r="J900" s="14">
        <v>0.74419199679151704</v>
      </c>
      <c r="K900" s="14">
        <v>0.92056100098406901</v>
      </c>
      <c r="L900" s="14">
        <v>0.92416683217124795</v>
      </c>
      <c r="M900" s="14"/>
      <c r="N900" s="14">
        <v>0.49663841799882502</v>
      </c>
      <c r="O900" s="14">
        <v>0.65670618798277602</v>
      </c>
      <c r="P900" s="14">
        <v>0.66563715070489404</v>
      </c>
      <c r="Q900" s="14">
        <v>0.59508598075408203</v>
      </c>
      <c r="R900" s="14">
        <v>0.42235704587871797</v>
      </c>
      <c r="S900" s="14"/>
      <c r="T900" s="14">
        <v>0.55008660884207405</v>
      </c>
      <c r="U900" s="14">
        <v>0.594595335972537</v>
      </c>
      <c r="V900" s="14"/>
      <c r="W900" s="14">
        <v>0.91496643249416298</v>
      </c>
      <c r="X900" s="14">
        <v>0.49981258439114501</v>
      </c>
      <c r="Y900" s="14"/>
      <c r="Z900" s="14">
        <v>0.47848667007863999</v>
      </c>
      <c r="AA900" s="14">
        <v>0.64091329901773997</v>
      </c>
    </row>
    <row r="901" spans="2:27" x14ac:dyDescent="0.3">
      <c r="B901" t="s">
        <v>319</v>
      </c>
      <c r="C901" s="14">
        <v>0.2410341335391</v>
      </c>
      <c r="D901" s="14">
        <v>0.21121049048547999</v>
      </c>
      <c r="E901" s="14">
        <v>0.268829504715622</v>
      </c>
      <c r="F901" s="14"/>
      <c r="G901" s="14">
        <v>0.347188806624809</v>
      </c>
      <c r="H901" s="14">
        <v>0.332504085607708</v>
      </c>
      <c r="I901" s="14">
        <v>0.31421743208304698</v>
      </c>
      <c r="J901" s="14">
        <v>0.27266428392504599</v>
      </c>
      <c r="K901" s="14">
        <v>0.144231801508204</v>
      </c>
      <c r="L901" s="14">
        <v>7.6053486730283004E-2</v>
      </c>
      <c r="M901" s="14"/>
      <c r="N901" s="14">
        <v>0.29002539407661898</v>
      </c>
      <c r="O901" s="14">
        <v>0.20886739640721999</v>
      </c>
      <c r="P901" s="14">
        <v>0.19601417515837899</v>
      </c>
      <c r="Q901" s="14">
        <v>0.29792898981156701</v>
      </c>
      <c r="R901" s="14">
        <v>0.29423681595676499</v>
      </c>
      <c r="S901" s="14"/>
      <c r="T901" s="14">
        <v>0.25269742596697198</v>
      </c>
      <c r="U901" s="14">
        <v>0.23369679147345701</v>
      </c>
      <c r="V901" s="14"/>
      <c r="W901" s="14">
        <v>0.10935526420408</v>
      </c>
      <c r="X901" s="14">
        <v>0.27130335217323498</v>
      </c>
      <c r="Y901" s="14"/>
      <c r="Z901" s="14">
        <v>0.25770423075151699</v>
      </c>
      <c r="AA901" s="14">
        <v>0.230332221374833</v>
      </c>
    </row>
    <row r="902" spans="2:27" x14ac:dyDescent="0.3">
      <c r="B902" t="s">
        <v>320</v>
      </c>
      <c r="C902" s="14">
        <v>0.21906157798176201</v>
      </c>
      <c r="D902" s="14">
        <v>0.195496638183593</v>
      </c>
      <c r="E902" s="14">
        <v>0.239862789187722</v>
      </c>
      <c r="F902" s="14"/>
      <c r="G902" s="14">
        <v>0.382512011535805</v>
      </c>
      <c r="H902" s="14">
        <v>0.26336100677022301</v>
      </c>
      <c r="I902" s="14">
        <v>0.26699444330675498</v>
      </c>
      <c r="J902" s="14">
        <v>0.24095379502215</v>
      </c>
      <c r="K902" s="14">
        <v>0.122371650893689</v>
      </c>
      <c r="L902" s="14">
        <v>8.2620929432165494E-2</v>
      </c>
      <c r="M902" s="14"/>
      <c r="N902" s="14">
        <v>0.24161272925966401</v>
      </c>
      <c r="O902" s="14">
        <v>0.16589218829379901</v>
      </c>
      <c r="P902" s="14">
        <v>0.16354637224329299</v>
      </c>
      <c r="Q902" s="14">
        <v>0.235887914212667</v>
      </c>
      <c r="R902" s="14">
        <v>0.31514653372000001</v>
      </c>
      <c r="S902" s="14"/>
      <c r="T902" s="14">
        <v>0.22290315056391399</v>
      </c>
      <c r="U902" s="14">
        <v>0.216644856264497</v>
      </c>
      <c r="V902" s="14"/>
      <c r="W902" s="14">
        <v>9.4088296630933904E-2</v>
      </c>
      <c r="X902" s="14">
        <v>0.247789373077033</v>
      </c>
      <c r="Y902" s="14"/>
      <c r="Z902" s="14">
        <v>0.25711318598596899</v>
      </c>
      <c r="AA902" s="14">
        <v>0.19463310816655299</v>
      </c>
    </row>
    <row r="903" spans="2:27" x14ac:dyDescent="0.3">
      <c r="B903" t="s">
        <v>321</v>
      </c>
      <c r="C903" s="14">
        <v>0.20173200286926801</v>
      </c>
      <c r="D903" s="14">
        <v>0.187379801191732</v>
      </c>
      <c r="E903" s="14">
        <v>0.21651666315372201</v>
      </c>
      <c r="F903" s="14"/>
      <c r="G903" s="14">
        <v>0.35638310250972899</v>
      </c>
      <c r="H903" s="14">
        <v>0.28891703029024501</v>
      </c>
      <c r="I903" s="14">
        <v>0.23824329988347101</v>
      </c>
      <c r="J903" s="14">
        <v>0.199205517898425</v>
      </c>
      <c r="K903" s="14">
        <v>0.143141946910738</v>
      </c>
      <c r="L903" s="14">
        <v>3.9811952260383497E-2</v>
      </c>
      <c r="M903" s="14"/>
      <c r="N903" s="14">
        <v>0.26281145391364302</v>
      </c>
      <c r="O903" s="14">
        <v>0.1462460823715</v>
      </c>
      <c r="P903" s="14">
        <v>0.13458145227443299</v>
      </c>
      <c r="Q903" s="14">
        <v>0.209256816916947</v>
      </c>
      <c r="R903" s="14">
        <v>0.21655185593739601</v>
      </c>
      <c r="S903" s="14"/>
      <c r="T903" s="14">
        <v>0.22685738737668901</v>
      </c>
      <c r="U903" s="14">
        <v>0.18592569930603101</v>
      </c>
      <c r="V903" s="14"/>
      <c r="W903" s="14">
        <v>5.19997054960952E-2</v>
      </c>
      <c r="X903" s="14">
        <v>0.23615119000740201</v>
      </c>
      <c r="Y903" s="14"/>
      <c r="Z903" s="14">
        <v>0.220371661945927</v>
      </c>
      <c r="AA903" s="14">
        <v>0.18976566628055999</v>
      </c>
    </row>
    <row r="904" spans="2:27" x14ac:dyDescent="0.3">
      <c r="B904" t="s">
        <v>322</v>
      </c>
      <c r="C904" s="14">
        <v>0.13128171843868999</v>
      </c>
      <c r="D904" s="14">
        <v>0.125784668714718</v>
      </c>
      <c r="E904" s="14">
        <v>0.13715241883821</v>
      </c>
      <c r="F904" s="14"/>
      <c r="G904" s="14">
        <v>0.29423536561608099</v>
      </c>
      <c r="H904" s="14">
        <v>0.24159363872058601</v>
      </c>
      <c r="I904" s="14">
        <v>0.13443741027108899</v>
      </c>
      <c r="J904" s="14">
        <v>8.9410556710912997E-2</v>
      </c>
      <c r="K904" s="14">
        <v>5.4998827376505098E-2</v>
      </c>
      <c r="L904" s="14">
        <v>1.58900085663993E-2</v>
      </c>
      <c r="M904" s="14"/>
      <c r="N904" s="14">
        <v>0.177670094268912</v>
      </c>
      <c r="O904" s="14">
        <v>0.119778638461585</v>
      </c>
      <c r="P904" s="14">
        <v>8.2500188417821904E-2</v>
      </c>
      <c r="Q904" s="14">
        <v>0.13307440849489</v>
      </c>
      <c r="R904" s="14">
        <v>0.16984229497897299</v>
      </c>
      <c r="S904" s="14"/>
      <c r="T904" s="14">
        <v>0.15889735479665901</v>
      </c>
      <c r="U904" s="14">
        <v>0.113908804952049</v>
      </c>
      <c r="V904" s="14"/>
      <c r="W904" s="14">
        <v>3.6796815450703499E-2</v>
      </c>
      <c r="X904" s="14">
        <v>0.15300110440100401</v>
      </c>
      <c r="Y904" s="14"/>
      <c r="Z904" s="14">
        <v>0.17588979468517099</v>
      </c>
      <c r="AA904" s="14">
        <v>0.102644110167807</v>
      </c>
    </row>
    <row r="905" spans="2:27" x14ac:dyDescent="0.3">
      <c r="B905" t="s">
        <v>323</v>
      </c>
      <c r="C905" s="14">
        <v>0.105354859995844</v>
      </c>
      <c r="D905" s="14">
        <v>0.143757199769107</v>
      </c>
      <c r="E905" s="14">
        <v>6.8279763895300799E-2</v>
      </c>
      <c r="F905" s="14"/>
      <c r="G905" s="14">
        <v>0.27337991776016002</v>
      </c>
      <c r="H905" s="14">
        <v>0.16247560400802799</v>
      </c>
      <c r="I905" s="14">
        <v>0.123894864622311</v>
      </c>
      <c r="J905" s="14">
        <v>6.2267281036838901E-2</v>
      </c>
      <c r="K905" s="14">
        <v>3.5564722093450497E-2</v>
      </c>
      <c r="L905" s="14">
        <v>1.3927380419298901E-2</v>
      </c>
      <c r="M905" s="14"/>
      <c r="N905" s="14">
        <v>0.119313626436336</v>
      </c>
      <c r="O905" s="14">
        <v>8.5181486731137401E-2</v>
      </c>
      <c r="P905" s="14">
        <v>0.11733834715081699</v>
      </c>
      <c r="Q905" s="14">
        <v>0.131116812530995</v>
      </c>
      <c r="R905" s="14">
        <v>0.106230781907802</v>
      </c>
      <c r="S905" s="14"/>
      <c r="T905" s="14">
        <v>0.10234247067217001</v>
      </c>
      <c r="U905" s="14">
        <v>0.107249945027739</v>
      </c>
      <c r="V905" s="14"/>
      <c r="W905" s="14">
        <v>1.62837031312233E-2</v>
      </c>
      <c r="X905" s="14">
        <v>0.125829780039932</v>
      </c>
      <c r="Y905" s="14"/>
      <c r="Z905" s="14">
        <v>0.125597664612666</v>
      </c>
      <c r="AA905" s="14">
        <v>9.2359331883009793E-2</v>
      </c>
    </row>
    <row r="906" spans="2:27" x14ac:dyDescent="0.3">
      <c r="B906" t="s">
        <v>324</v>
      </c>
      <c r="C906" s="14">
        <v>0.104140244759394</v>
      </c>
      <c r="D906" s="14">
        <v>0.115272873645137</v>
      </c>
      <c r="E906" s="14">
        <v>9.28747727362184E-2</v>
      </c>
      <c r="F906" s="14"/>
      <c r="G906" s="14">
        <v>0.232619128416518</v>
      </c>
      <c r="H906" s="14">
        <v>0.17903842551167801</v>
      </c>
      <c r="I906" s="14">
        <v>0.10103445138378001</v>
      </c>
      <c r="J906" s="14">
        <v>8.0074925617784495E-2</v>
      </c>
      <c r="K906" s="14">
        <v>3.6762695535566201E-2</v>
      </c>
      <c r="L906" s="14">
        <v>2.5114848672934099E-2</v>
      </c>
      <c r="M906" s="14"/>
      <c r="N906" s="14">
        <v>6.1870466903212497E-2</v>
      </c>
      <c r="O906" s="14">
        <v>5.8760013877130902E-2</v>
      </c>
      <c r="P906" s="14">
        <v>0.129372090558598</v>
      </c>
      <c r="Q906" s="14">
        <v>0.12797766002987601</v>
      </c>
      <c r="R906" s="14">
        <v>0.17064287151492499</v>
      </c>
      <c r="S906" s="14"/>
      <c r="T906" s="14">
        <v>8.8232041505894296E-2</v>
      </c>
      <c r="U906" s="14">
        <v>0.114148047413965</v>
      </c>
      <c r="V906" s="14"/>
      <c r="W906" s="14">
        <v>3.1602722746218802E-2</v>
      </c>
      <c r="X906" s="14">
        <v>0.120814553432329</v>
      </c>
      <c r="Y906" s="14"/>
      <c r="Z906" s="14">
        <v>0.114692692488291</v>
      </c>
      <c r="AA906" s="14">
        <v>9.7365757048035004E-2</v>
      </c>
    </row>
    <row r="907" spans="2:27" x14ac:dyDescent="0.3">
      <c r="B907" t="s">
        <v>325</v>
      </c>
      <c r="C907" s="14">
        <v>5.3720239538985602E-2</v>
      </c>
      <c r="D907" s="14">
        <v>5.8581806472459898E-2</v>
      </c>
      <c r="E907" s="14">
        <v>4.9182208445156202E-2</v>
      </c>
      <c r="F907" s="14"/>
      <c r="G907" s="14">
        <v>6.3081746802041302E-2</v>
      </c>
      <c r="H907" s="14">
        <v>0.104917948972273</v>
      </c>
      <c r="I907" s="14">
        <v>8.0049397738810202E-2</v>
      </c>
      <c r="J907" s="14">
        <v>4.4015569372399303E-2</v>
      </c>
      <c r="K907" s="14">
        <v>1.0933768230568099E-2</v>
      </c>
      <c r="L907" s="14">
        <v>2.1096774553254299E-2</v>
      </c>
      <c r="M907" s="14"/>
      <c r="N907" s="14">
        <v>7.0768693388979398E-2</v>
      </c>
      <c r="O907" s="14">
        <v>4.9270066689266999E-2</v>
      </c>
      <c r="P907" s="14">
        <v>4.3651226881628001E-2</v>
      </c>
      <c r="Q907" s="14">
        <v>4.3401694141362197E-2</v>
      </c>
      <c r="R907" s="14">
        <v>4.7535944953627403E-2</v>
      </c>
      <c r="S907" s="14"/>
      <c r="T907" s="14">
        <v>7.0926384864685693E-2</v>
      </c>
      <c r="U907" s="14">
        <v>4.2895905444084302E-2</v>
      </c>
      <c r="V907" s="14"/>
      <c r="W907" s="14">
        <v>2.1096738915498299E-2</v>
      </c>
      <c r="X907" s="14">
        <v>6.1219452419305799E-2</v>
      </c>
      <c r="Y907" s="14"/>
      <c r="Z907" s="14">
        <v>7.0680397144236198E-2</v>
      </c>
      <c r="AA907" s="14">
        <v>4.2832113652814599E-2</v>
      </c>
    </row>
    <row r="908" spans="2:27" x14ac:dyDescent="0.3">
      <c r="B908" t="s">
        <v>52</v>
      </c>
      <c r="C908" s="14">
        <v>2.4419192301991601E-2</v>
      </c>
      <c r="D908" s="14">
        <v>2.3471232363827099E-2</v>
      </c>
      <c r="E908" s="14">
        <v>2.5438441857077099E-2</v>
      </c>
      <c r="F908" s="14"/>
      <c r="G908" s="14">
        <v>5.1740644854445003E-2</v>
      </c>
      <c r="H908" s="14">
        <v>4.0920577962191902E-2</v>
      </c>
      <c r="I908" s="14">
        <v>3.73812918320185E-2</v>
      </c>
      <c r="J908" s="14">
        <v>1.44084790531536E-2</v>
      </c>
      <c r="K908" s="14">
        <v>7.3322577919336003E-3</v>
      </c>
      <c r="L908" s="14">
        <v>1.89949983015265E-3</v>
      </c>
      <c r="M908" s="14"/>
      <c r="N908" s="14">
        <v>2.6618921877935301E-2</v>
      </c>
      <c r="O908" s="14">
        <v>1.05681903684503E-2</v>
      </c>
      <c r="P908" s="14">
        <v>1.6247359771134399E-2</v>
      </c>
      <c r="Q908" s="14">
        <v>4.2904998690656698E-3</v>
      </c>
      <c r="R908" s="14">
        <v>4.0771927663523999E-2</v>
      </c>
      <c r="S908" s="14"/>
      <c r="T908" s="14">
        <v>3.2883113148296901E-2</v>
      </c>
      <c r="U908" s="14">
        <v>1.90945652423582E-2</v>
      </c>
      <c r="V908" s="14"/>
      <c r="W908" s="14">
        <v>0</v>
      </c>
      <c r="X908" s="14">
        <v>3.0032468558012702E-2</v>
      </c>
      <c r="Y908" s="14"/>
      <c r="Z908" s="14">
        <v>2.2246052257908201E-2</v>
      </c>
      <c r="AA908" s="14">
        <v>2.5814310373355201E-2</v>
      </c>
    </row>
    <row r="909" spans="2:27" x14ac:dyDescent="0.3">
      <c r="B909" t="s">
        <v>83</v>
      </c>
      <c r="C909" s="14">
        <v>6.3833831847612196E-2</v>
      </c>
      <c r="D909" s="14">
        <v>5.9008956813284399E-2</v>
      </c>
      <c r="E909" s="14">
        <v>6.7178603192878397E-2</v>
      </c>
      <c r="F909" s="14"/>
      <c r="G909" s="14">
        <v>5.7806709981790903E-2</v>
      </c>
      <c r="H909" s="14">
        <v>6.2372195988339103E-2</v>
      </c>
      <c r="I909" s="14">
        <v>5.5509294239604698E-2</v>
      </c>
      <c r="J909" s="14">
        <v>6.0767673136978298E-2</v>
      </c>
      <c r="K909" s="14">
        <v>7.4983774804803005E-2</v>
      </c>
      <c r="L909" s="14">
        <v>7.07927951112403E-2</v>
      </c>
      <c r="M909" s="14"/>
      <c r="N909" s="14">
        <v>4.0989942299842298E-2</v>
      </c>
      <c r="O909" s="14">
        <v>6.1968261725244299E-2</v>
      </c>
      <c r="P909" s="14">
        <v>6.7487130728474107E-2</v>
      </c>
      <c r="Q909" s="14">
        <v>6.6942854905719898E-2</v>
      </c>
      <c r="R909" s="14">
        <v>0.11138973017869</v>
      </c>
      <c r="S909" s="14"/>
      <c r="T909" s="14">
        <v>4.8790383316022201E-2</v>
      </c>
      <c r="U909" s="14">
        <v>7.3297619916527501E-2</v>
      </c>
      <c r="V909" s="14"/>
      <c r="W909" s="14">
        <v>7.6145243919302802E-2</v>
      </c>
      <c r="X909" s="14">
        <v>6.10037891416347E-2</v>
      </c>
      <c r="Y909" s="14"/>
      <c r="Z909" s="14">
        <v>6.0963203519211598E-2</v>
      </c>
      <c r="AA909" s="14">
        <v>6.5676725253411603E-2</v>
      </c>
    </row>
    <row r="910" spans="2:27" x14ac:dyDescent="0.3">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row>
    <row r="911" spans="2:27" x14ac:dyDescent="0.3">
      <c r="B911" s="6" t="s">
        <v>327</v>
      </c>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row>
    <row r="912" spans="2:27" x14ac:dyDescent="0.3">
      <c r="B912" s="24" t="s">
        <v>59</v>
      </c>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row>
    <row r="913" spans="2:27" x14ac:dyDescent="0.3">
      <c r="B913" t="s">
        <v>231</v>
      </c>
      <c r="C913" s="14">
        <v>0.128123038973357</v>
      </c>
      <c r="D913" s="14">
        <v>0.14325596206073701</v>
      </c>
      <c r="E913" s="14">
        <v>0.113846651953042</v>
      </c>
      <c r="F913" s="14"/>
      <c r="G913" s="14">
        <v>3.4923372068639102E-2</v>
      </c>
      <c r="H913" s="14">
        <v>0.103017525079867</v>
      </c>
      <c r="I913" s="14">
        <v>0.109395391988157</v>
      </c>
      <c r="J913" s="14">
        <v>0.10438243900691201</v>
      </c>
      <c r="K913" s="14">
        <v>0.18179881726640401</v>
      </c>
      <c r="L913" s="14">
        <v>0.208906550854523</v>
      </c>
      <c r="M913" s="14"/>
      <c r="N913" s="14">
        <v>9.0461080149198E-2</v>
      </c>
      <c r="O913" s="14">
        <v>0.169919067548014</v>
      </c>
      <c r="P913" s="14">
        <v>0.19591784941551499</v>
      </c>
      <c r="Q913" s="14">
        <v>0.15183922961944901</v>
      </c>
      <c r="R913" s="14">
        <v>0.100976011331892</v>
      </c>
      <c r="S913" s="14"/>
      <c r="T913" s="14">
        <v>0.114646051040979</v>
      </c>
      <c r="U913" s="14">
        <v>0.13660137140700901</v>
      </c>
      <c r="V913" s="14"/>
      <c r="W913" s="14">
        <v>0.168059785861011</v>
      </c>
      <c r="X913" s="14">
        <v>0.118942719236536</v>
      </c>
      <c r="Y913" s="14"/>
      <c r="Z913" s="14">
        <v>0.13256831484399401</v>
      </c>
      <c r="AA913" s="14">
        <v>0.12526924926191799</v>
      </c>
    </row>
    <row r="914" spans="2:27" x14ac:dyDescent="0.3">
      <c r="B914" t="s">
        <v>232</v>
      </c>
      <c r="C914" s="14">
        <v>0.27586030120933702</v>
      </c>
      <c r="D914" s="14">
        <v>0.30649499870281499</v>
      </c>
      <c r="E914" s="14">
        <v>0.247023060704856</v>
      </c>
      <c r="F914" s="14"/>
      <c r="G914" s="14">
        <v>0.188509043838157</v>
      </c>
      <c r="H914" s="14">
        <v>0.25227183077180998</v>
      </c>
      <c r="I914" s="14">
        <v>0.29316705492273099</v>
      </c>
      <c r="J914" s="14">
        <v>0.296350885208639</v>
      </c>
      <c r="K914" s="14">
        <v>0.23953297715590199</v>
      </c>
      <c r="L914" s="14">
        <v>0.34680058426482202</v>
      </c>
      <c r="M914" s="14"/>
      <c r="N914" s="14">
        <v>0.28998002849041898</v>
      </c>
      <c r="O914" s="14">
        <v>0.370239254832538</v>
      </c>
      <c r="P914" s="14">
        <v>0.31746731696713298</v>
      </c>
      <c r="Q914" s="14">
        <v>0.25229979555365301</v>
      </c>
      <c r="R914" s="14">
        <v>0.171179964907379</v>
      </c>
      <c r="S914" s="14"/>
      <c r="T914" s="14">
        <v>0.26891226930172901</v>
      </c>
      <c r="U914" s="14">
        <v>0.28023128711270701</v>
      </c>
      <c r="V914" s="14"/>
      <c r="W914" s="14">
        <v>0.32245462603470099</v>
      </c>
      <c r="X914" s="14">
        <v>0.26514959407484101</v>
      </c>
      <c r="Y914" s="14"/>
      <c r="Z914" s="14">
        <v>0.27426040115389499</v>
      </c>
      <c r="AA914" s="14">
        <v>0.27688740918877802</v>
      </c>
    </row>
    <row r="915" spans="2:27" x14ac:dyDescent="0.3">
      <c r="B915" t="s">
        <v>233</v>
      </c>
      <c r="C915" s="14">
        <v>0.18447109598900799</v>
      </c>
      <c r="D915" s="14">
        <v>0.18666949991613499</v>
      </c>
      <c r="E915" s="14">
        <v>0.183035837912814</v>
      </c>
      <c r="F915" s="14"/>
      <c r="G915" s="14">
        <v>0.19797916522273201</v>
      </c>
      <c r="H915" s="14">
        <v>0.22736566625708399</v>
      </c>
      <c r="I915" s="14">
        <v>0.15592764047111801</v>
      </c>
      <c r="J915" s="14">
        <v>0.16662061837755901</v>
      </c>
      <c r="K915" s="14">
        <v>0.18361423018713299</v>
      </c>
      <c r="L915" s="14">
        <v>0.178870485684306</v>
      </c>
      <c r="M915" s="14"/>
      <c r="N915" s="14">
        <v>0.191035529106452</v>
      </c>
      <c r="O915" s="14">
        <v>0.195442681863568</v>
      </c>
      <c r="P915" s="14">
        <v>0.17435423318221299</v>
      </c>
      <c r="Q915" s="14">
        <v>0.157922150325849</v>
      </c>
      <c r="R915" s="14">
        <v>0.12664884963520801</v>
      </c>
      <c r="S915" s="14"/>
      <c r="T915" s="14">
        <v>0.18695425476921401</v>
      </c>
      <c r="U915" s="14">
        <v>0.18290894829474799</v>
      </c>
      <c r="V915" s="14"/>
      <c r="W915" s="14">
        <v>0.18366162797761701</v>
      </c>
      <c r="X915" s="14">
        <v>0.184657169611434</v>
      </c>
      <c r="Y915" s="14"/>
      <c r="Z915" s="14">
        <v>0.17529565236676201</v>
      </c>
      <c r="AA915" s="14">
        <v>0.19036157103916601</v>
      </c>
    </row>
    <row r="916" spans="2:27" x14ac:dyDescent="0.3">
      <c r="B916" t="s">
        <v>234</v>
      </c>
      <c r="C916" s="14">
        <v>0.173150958239396</v>
      </c>
      <c r="D916" s="14">
        <v>0.161513414532027</v>
      </c>
      <c r="E916" s="14">
        <v>0.185176038550456</v>
      </c>
      <c r="F916" s="14"/>
      <c r="G916" s="14">
        <v>0.23496119078924699</v>
      </c>
      <c r="H916" s="14">
        <v>0.18577843734189201</v>
      </c>
      <c r="I916" s="14">
        <v>0.17112316913683001</v>
      </c>
      <c r="J916" s="14">
        <v>0.15905643536675501</v>
      </c>
      <c r="K916" s="14">
        <v>0.18093379395363801</v>
      </c>
      <c r="L916" s="14">
        <v>0.12964940917004</v>
      </c>
      <c r="M916" s="14"/>
      <c r="N916" s="14">
        <v>0.19909606601980501</v>
      </c>
      <c r="O916" s="14">
        <v>0.126392094911598</v>
      </c>
      <c r="P916" s="14">
        <v>0.12526556996355401</v>
      </c>
      <c r="Q916" s="14">
        <v>0.20738670580618601</v>
      </c>
      <c r="R916" s="14">
        <v>0.18610458291566501</v>
      </c>
      <c r="S916" s="14"/>
      <c r="T916" s="14">
        <v>0.17404111867563399</v>
      </c>
      <c r="U916" s="14">
        <v>0.172590960995533</v>
      </c>
      <c r="V916" s="14"/>
      <c r="W916" s="14">
        <v>0.15581738815141299</v>
      </c>
      <c r="X916" s="14">
        <v>0.17713545191976299</v>
      </c>
      <c r="Y916" s="14"/>
      <c r="Z916" s="14">
        <v>0.173792624014211</v>
      </c>
      <c r="AA916" s="14">
        <v>0.172739019984125</v>
      </c>
    </row>
    <row r="917" spans="2:27" x14ac:dyDescent="0.3">
      <c r="B917" t="s">
        <v>235</v>
      </c>
      <c r="C917" s="14">
        <v>0.195636448225666</v>
      </c>
      <c r="D917" s="14">
        <v>0.178055837103021</v>
      </c>
      <c r="E917" s="14">
        <v>0.21070438439105199</v>
      </c>
      <c r="F917" s="14"/>
      <c r="G917" s="14">
        <v>0.29270093873505598</v>
      </c>
      <c r="H917" s="14">
        <v>0.184061014631553</v>
      </c>
      <c r="I917" s="14">
        <v>0.210621032248343</v>
      </c>
      <c r="J917" s="14">
        <v>0.24729068425654299</v>
      </c>
      <c r="K917" s="14">
        <v>0.17874348855061001</v>
      </c>
      <c r="L917" s="14">
        <v>9.7827341414411198E-2</v>
      </c>
      <c r="M917" s="14"/>
      <c r="N917" s="14">
        <v>0.19012439207188001</v>
      </c>
      <c r="O917" s="14">
        <v>0.101507007223739</v>
      </c>
      <c r="P917" s="14">
        <v>0.164751188878867</v>
      </c>
      <c r="Q917" s="14">
        <v>0.21092617012123199</v>
      </c>
      <c r="R917" s="14">
        <v>0.33977870838225499</v>
      </c>
      <c r="S917" s="14"/>
      <c r="T917" s="14">
        <v>0.21330580459448401</v>
      </c>
      <c r="U917" s="14">
        <v>0.184520709461546</v>
      </c>
      <c r="V917" s="14"/>
      <c r="W917" s="14">
        <v>0.12855294301869499</v>
      </c>
      <c r="X917" s="14">
        <v>0.21105703389828201</v>
      </c>
      <c r="Y917" s="14"/>
      <c r="Z917" s="14">
        <v>0.21709693395541499</v>
      </c>
      <c r="AA917" s="14">
        <v>0.18185919003960099</v>
      </c>
    </row>
    <row r="918" spans="2:27" x14ac:dyDescent="0.3">
      <c r="B918" t="s">
        <v>102</v>
      </c>
      <c r="C918" s="14">
        <v>4.2758157363237299E-2</v>
      </c>
      <c r="D918" s="14">
        <v>2.4010287685264899E-2</v>
      </c>
      <c r="E918" s="14">
        <v>6.0214026487778599E-2</v>
      </c>
      <c r="F918" s="14"/>
      <c r="G918" s="14">
        <v>5.09262893461686E-2</v>
      </c>
      <c r="H918" s="14">
        <v>4.7505525917794E-2</v>
      </c>
      <c r="I918" s="14">
        <v>5.9765711232820901E-2</v>
      </c>
      <c r="J918" s="14">
        <v>2.62989377835912E-2</v>
      </c>
      <c r="K918" s="14">
        <v>3.5376692886313697E-2</v>
      </c>
      <c r="L918" s="14">
        <v>3.7945628611896903E-2</v>
      </c>
      <c r="M918" s="14"/>
      <c r="N918" s="14">
        <v>3.93029041622458E-2</v>
      </c>
      <c r="O918" s="14">
        <v>3.6499893620543698E-2</v>
      </c>
      <c r="P918" s="14">
        <v>2.2243841592717601E-2</v>
      </c>
      <c r="Q918" s="14">
        <v>1.9625948573631601E-2</v>
      </c>
      <c r="R918" s="14">
        <v>7.5311882827600707E-2</v>
      </c>
      <c r="S918" s="14"/>
      <c r="T918" s="14">
        <v>4.2140501617959902E-2</v>
      </c>
      <c r="U918" s="14">
        <v>4.3146722728457897E-2</v>
      </c>
      <c r="V918" s="14"/>
      <c r="W918" s="14">
        <v>4.1453628956562003E-2</v>
      </c>
      <c r="X918" s="14">
        <v>4.3058031259144099E-2</v>
      </c>
      <c r="Y918" s="14"/>
      <c r="Z918" s="14">
        <v>2.6986073665722799E-2</v>
      </c>
      <c r="AA918" s="14">
        <v>5.2883560486413399E-2</v>
      </c>
    </row>
    <row r="919" spans="2:27" x14ac:dyDescent="0.3">
      <c r="B919" t="s">
        <v>236</v>
      </c>
      <c r="C919" s="14">
        <v>0.403983340182693</v>
      </c>
      <c r="D919" s="14">
        <v>0.44975096076355198</v>
      </c>
      <c r="E919" s="14">
        <v>0.36086971265789802</v>
      </c>
      <c r="F919" s="14"/>
      <c r="G919" s="14">
        <v>0.22343241590679599</v>
      </c>
      <c r="H919" s="14">
        <v>0.35528935585167698</v>
      </c>
      <c r="I919" s="14">
        <v>0.40256244691088799</v>
      </c>
      <c r="J919" s="14">
        <v>0.40073332421555202</v>
      </c>
      <c r="K919" s="14">
        <v>0.42133179442230601</v>
      </c>
      <c r="L919" s="14">
        <v>0.555707135119346</v>
      </c>
      <c r="M919" s="14"/>
      <c r="N919" s="14">
        <v>0.380441108639617</v>
      </c>
      <c r="O919" s="14">
        <v>0.54015832238055195</v>
      </c>
      <c r="P919" s="14">
        <v>0.51338516638264897</v>
      </c>
      <c r="Q919" s="14">
        <v>0.40413902517310202</v>
      </c>
      <c r="R919" s="14">
        <v>0.27215597623927101</v>
      </c>
      <c r="S919" s="14"/>
      <c r="T919" s="14">
        <v>0.38355832034270798</v>
      </c>
      <c r="U919" s="14">
        <v>0.41683265851971602</v>
      </c>
      <c r="V919" s="14"/>
      <c r="W919" s="14">
        <v>0.49051441189571199</v>
      </c>
      <c r="X919" s="14">
        <v>0.384092313311377</v>
      </c>
      <c r="Y919" s="14"/>
      <c r="Z919" s="14">
        <v>0.406828715997889</v>
      </c>
      <c r="AA919" s="14">
        <v>0.40215665845069498</v>
      </c>
    </row>
    <row r="920" spans="2:27" x14ac:dyDescent="0.3">
      <c r="B920" t="s">
        <v>237</v>
      </c>
      <c r="C920" s="14">
        <v>0.36878740646506197</v>
      </c>
      <c r="D920" s="14">
        <v>0.33956925163504897</v>
      </c>
      <c r="E920" s="14">
        <v>0.39588042294150899</v>
      </c>
      <c r="F920" s="14"/>
      <c r="G920" s="14">
        <v>0.52766212952430303</v>
      </c>
      <c r="H920" s="14">
        <v>0.36983945197344498</v>
      </c>
      <c r="I920" s="14">
        <v>0.38174420138517301</v>
      </c>
      <c r="J920" s="14">
        <v>0.406347119623299</v>
      </c>
      <c r="K920" s="14">
        <v>0.35967728250424702</v>
      </c>
      <c r="L920" s="14">
        <v>0.22747675058445099</v>
      </c>
      <c r="M920" s="14"/>
      <c r="N920" s="14">
        <v>0.38922045809168498</v>
      </c>
      <c r="O920" s="14">
        <v>0.22789910213533701</v>
      </c>
      <c r="P920" s="14">
        <v>0.29001675884242101</v>
      </c>
      <c r="Q920" s="14">
        <v>0.418312875927418</v>
      </c>
      <c r="R920" s="14">
        <v>0.52588329129792</v>
      </c>
      <c r="S920" s="14"/>
      <c r="T920" s="14">
        <v>0.38734692327011699</v>
      </c>
      <c r="U920" s="14">
        <v>0.35711167045707898</v>
      </c>
      <c r="V920" s="14"/>
      <c r="W920" s="14">
        <v>0.28437033117010901</v>
      </c>
      <c r="X920" s="14">
        <v>0.388192485818045</v>
      </c>
      <c r="Y920" s="14"/>
      <c r="Z920" s="14">
        <v>0.39088955796962599</v>
      </c>
      <c r="AA920" s="14">
        <v>0.35459821002372599</v>
      </c>
    </row>
    <row r="921" spans="2:27" x14ac:dyDescent="0.3">
      <c r="B921" t="s">
        <v>55</v>
      </c>
      <c r="C921" s="14">
        <v>3.5195933717632001E-2</v>
      </c>
      <c r="D921" s="14">
        <v>0.110181709128503</v>
      </c>
      <c r="E921" s="14">
        <v>-3.5010710283610198E-2</v>
      </c>
      <c r="F921" s="14"/>
      <c r="G921" s="14">
        <v>-0.304229713617508</v>
      </c>
      <c r="H921" s="14">
        <v>-1.4550096121767799E-2</v>
      </c>
      <c r="I921" s="14">
        <v>2.08182455257147E-2</v>
      </c>
      <c r="J921" s="14">
        <v>-5.61379540774709E-3</v>
      </c>
      <c r="K921" s="14">
        <v>6.16545119180592E-2</v>
      </c>
      <c r="L921" s="14">
        <v>0.328230384534894</v>
      </c>
      <c r="M921" s="14"/>
      <c r="N921" s="14">
        <v>-8.7793494520684908E-3</v>
      </c>
      <c r="O921" s="14">
        <v>0.31225922024521502</v>
      </c>
      <c r="P921" s="14">
        <v>0.22336840754022699</v>
      </c>
      <c r="Q921" s="14">
        <v>-1.4173850754315801E-2</v>
      </c>
      <c r="R921" s="14">
        <v>-0.25372731505864898</v>
      </c>
      <c r="S921" s="14"/>
      <c r="T921" s="14">
        <v>-3.7886029274090101E-3</v>
      </c>
      <c r="U921" s="14">
        <v>5.97209880626366E-2</v>
      </c>
      <c r="V921" s="14"/>
      <c r="W921" s="14">
        <v>0.206144080725604</v>
      </c>
      <c r="X921" s="14">
        <v>-4.1001725066675499E-3</v>
      </c>
      <c r="Y921" s="14"/>
      <c r="Z921" s="14">
        <v>1.5939158028263602E-2</v>
      </c>
      <c r="AA921" s="14">
        <v>4.75584484269699E-2</v>
      </c>
    </row>
    <row r="922" spans="2:27" x14ac:dyDescent="0.3">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row>
    <row r="923" spans="2:27" x14ac:dyDescent="0.3">
      <c r="B923" s="6" t="s">
        <v>333</v>
      </c>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row>
    <row r="924" spans="2:27" x14ac:dyDescent="0.3">
      <c r="B924" s="24" t="s">
        <v>432</v>
      </c>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row>
    <row r="925" spans="2:27" x14ac:dyDescent="0.3">
      <c r="B925" t="s">
        <v>328</v>
      </c>
      <c r="C925" s="14">
        <v>0.16373557822715701</v>
      </c>
      <c r="D925" s="14">
        <v>0.19420869721183101</v>
      </c>
      <c r="E925" s="14">
        <v>0.13635379316395799</v>
      </c>
      <c r="F925" s="14"/>
      <c r="G925" s="14">
        <v>0.117060801609613</v>
      </c>
      <c r="H925" s="14">
        <v>0.23434611708195099</v>
      </c>
      <c r="I925" s="14" t="s">
        <v>332</v>
      </c>
      <c r="J925" s="14" t="s">
        <v>332</v>
      </c>
      <c r="K925" s="14" t="s">
        <v>332</v>
      </c>
      <c r="L925" s="14" t="s">
        <v>332</v>
      </c>
      <c r="M925" s="14"/>
      <c r="N925" s="14">
        <v>0.17040025143093501</v>
      </c>
      <c r="O925" s="14">
        <v>0.302368147023858</v>
      </c>
      <c r="P925" s="14">
        <v>0.223312010873121</v>
      </c>
      <c r="Q925" s="14">
        <v>0.16654418358092499</v>
      </c>
      <c r="R925" s="14">
        <v>7.5009132371248399E-2</v>
      </c>
      <c r="S925" s="14"/>
      <c r="T925" s="14">
        <v>0.25033254835317098</v>
      </c>
      <c r="U925" s="14">
        <v>0.13517964405380101</v>
      </c>
      <c r="V925" s="14"/>
      <c r="W925" s="14" t="s">
        <v>332</v>
      </c>
      <c r="X925" s="14">
        <v>0.16373557822715701</v>
      </c>
      <c r="Y925" s="14"/>
      <c r="Z925" s="14">
        <v>0.20834794010163701</v>
      </c>
      <c r="AA925" s="14">
        <v>0.12597885694587499</v>
      </c>
    </row>
    <row r="926" spans="2:27" x14ac:dyDescent="0.3">
      <c r="B926" t="s">
        <v>329</v>
      </c>
      <c r="C926" s="14">
        <v>0.34934782293869698</v>
      </c>
      <c r="D926" s="14">
        <v>0.40605949490115301</v>
      </c>
      <c r="E926" s="14">
        <v>0.29897806459197701</v>
      </c>
      <c r="F926" s="14"/>
      <c r="G926" s="14">
        <v>0.33956036817866098</v>
      </c>
      <c r="H926" s="14">
        <v>0.36415448093913999</v>
      </c>
      <c r="I926" s="14" t="s">
        <v>332</v>
      </c>
      <c r="J926" s="14" t="s">
        <v>332</v>
      </c>
      <c r="K926" s="14" t="s">
        <v>332</v>
      </c>
      <c r="L926" s="14" t="s">
        <v>332</v>
      </c>
      <c r="M926" s="14"/>
      <c r="N926" s="14">
        <v>0.37559366432665903</v>
      </c>
      <c r="O926" s="14">
        <v>0.26202944981218601</v>
      </c>
      <c r="P926" s="14">
        <v>0.36922521734528901</v>
      </c>
      <c r="Q926" s="14">
        <v>0.34620369925237598</v>
      </c>
      <c r="R926" s="14">
        <v>0.40257088247420397</v>
      </c>
      <c r="S926" s="14"/>
      <c r="T926" s="14">
        <v>0.364076728868577</v>
      </c>
      <c r="U926" s="14">
        <v>0.34449086700170301</v>
      </c>
      <c r="V926" s="14"/>
      <c r="W926" s="14" t="s">
        <v>332</v>
      </c>
      <c r="X926" s="14">
        <v>0.34934782293869698</v>
      </c>
      <c r="Y926" s="14"/>
      <c r="Z926" s="14">
        <v>0.37090284140552898</v>
      </c>
      <c r="AA926" s="14">
        <v>0.33110519263916499</v>
      </c>
    </row>
    <row r="927" spans="2:27" x14ac:dyDescent="0.3">
      <c r="B927" t="s">
        <v>330</v>
      </c>
      <c r="C927" s="14">
        <v>0.39035394328204498</v>
      </c>
      <c r="D927" s="14">
        <v>0.331232671151518</v>
      </c>
      <c r="E927" s="14">
        <v>0.439625429255253</v>
      </c>
      <c r="F927" s="14"/>
      <c r="G927" s="14">
        <v>0.44354067696164301</v>
      </c>
      <c r="H927" s="14">
        <v>0.30989198508530802</v>
      </c>
      <c r="I927" s="14" t="s">
        <v>332</v>
      </c>
      <c r="J927" s="14" t="s">
        <v>332</v>
      </c>
      <c r="K927" s="14" t="s">
        <v>332</v>
      </c>
      <c r="L927" s="14" t="s">
        <v>332</v>
      </c>
      <c r="M927" s="14"/>
      <c r="N927" s="14">
        <v>0.32826048211251202</v>
      </c>
      <c r="O927" s="14">
        <v>0.35726680370027197</v>
      </c>
      <c r="P927" s="14">
        <v>0.36562422606081502</v>
      </c>
      <c r="Q927" s="14">
        <v>0.47391147693319902</v>
      </c>
      <c r="R927" s="14">
        <v>0.48972785033390798</v>
      </c>
      <c r="S927" s="14"/>
      <c r="T927" s="14">
        <v>0.28690850149907099</v>
      </c>
      <c r="U927" s="14">
        <v>0.42446577446724398</v>
      </c>
      <c r="V927" s="14"/>
      <c r="W927" s="14" t="s">
        <v>332</v>
      </c>
      <c r="X927" s="14">
        <v>0.39035394328204498</v>
      </c>
      <c r="Y927" s="14"/>
      <c r="Z927" s="14">
        <v>0.33555784297341701</v>
      </c>
      <c r="AA927" s="14">
        <v>0.43672945445706601</v>
      </c>
    </row>
    <row r="928" spans="2:27" x14ac:dyDescent="0.3">
      <c r="B928" t="s">
        <v>52</v>
      </c>
      <c r="C928" s="14">
        <v>9.6562655552101306E-2</v>
      </c>
      <c r="D928" s="14">
        <v>6.8499136735498498E-2</v>
      </c>
      <c r="E928" s="14">
        <v>0.125042712988812</v>
      </c>
      <c r="F928" s="14"/>
      <c r="G928" s="14">
        <v>9.9838153250083397E-2</v>
      </c>
      <c r="H928" s="14">
        <v>9.1607416893600094E-2</v>
      </c>
      <c r="I928" s="14" t="s">
        <v>332</v>
      </c>
      <c r="J928" s="14" t="s">
        <v>332</v>
      </c>
      <c r="K928" s="14" t="s">
        <v>332</v>
      </c>
      <c r="L928" s="14" t="s">
        <v>332</v>
      </c>
      <c r="M928" s="14"/>
      <c r="N928" s="14">
        <v>0.125745602129894</v>
      </c>
      <c r="O928" s="14">
        <v>7.8335599463684E-2</v>
      </c>
      <c r="P928" s="14">
        <v>4.1838545720775298E-2</v>
      </c>
      <c r="Q928" s="14">
        <v>1.33406402334997E-2</v>
      </c>
      <c r="R928" s="14">
        <v>3.26921348206397E-2</v>
      </c>
      <c r="S928" s="14"/>
      <c r="T928" s="14">
        <v>9.8682221279180402E-2</v>
      </c>
      <c r="U928" s="14">
        <v>9.5863714477251893E-2</v>
      </c>
      <c r="V928" s="14"/>
      <c r="W928" s="14" t="s">
        <v>332</v>
      </c>
      <c r="X928" s="14">
        <v>9.6562655552101306E-2</v>
      </c>
      <c r="Y928" s="14"/>
      <c r="Z928" s="14">
        <v>8.5191375519416898E-2</v>
      </c>
      <c r="AA928" s="14">
        <v>0.10618649595789401</v>
      </c>
    </row>
    <row r="929" spans="2:27" x14ac:dyDescent="0.3">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row>
    <row r="930" spans="2:27" x14ac:dyDescent="0.3">
      <c r="B930" s="6" t="s">
        <v>337</v>
      </c>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row>
    <row r="931" spans="2:27" x14ac:dyDescent="0.3">
      <c r="B931" s="24" t="s">
        <v>433</v>
      </c>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row>
    <row r="932" spans="2:27" x14ac:dyDescent="0.3">
      <c r="B932" t="s">
        <v>334</v>
      </c>
      <c r="C932" s="14">
        <v>0.28155943079857298</v>
      </c>
      <c r="D932" s="14">
        <v>0.32886109342961301</v>
      </c>
      <c r="E932" s="14">
        <v>0.23559293121716199</v>
      </c>
      <c r="F932" s="14"/>
      <c r="G932" s="14" t="s">
        <v>332</v>
      </c>
      <c r="H932" s="14">
        <v>0.229317072952823</v>
      </c>
      <c r="I932" s="14">
        <v>0.23594181204737899</v>
      </c>
      <c r="J932" s="14">
        <v>0.24295432513887</v>
      </c>
      <c r="K932" s="14">
        <v>0.29281313837774198</v>
      </c>
      <c r="L932" s="14">
        <v>0.36180341685373202</v>
      </c>
      <c r="M932" s="14"/>
      <c r="N932" s="14">
        <v>0.27770453074309398</v>
      </c>
      <c r="O932" s="14">
        <v>0.32225244534629599</v>
      </c>
      <c r="P932" s="14">
        <v>0.39005331961103801</v>
      </c>
      <c r="Q932" s="14">
        <v>0.26171398552160402</v>
      </c>
      <c r="R932" s="14">
        <v>0.18002851270846101</v>
      </c>
      <c r="S932" s="14"/>
      <c r="T932" s="14">
        <v>0.25486631114929198</v>
      </c>
      <c r="U932" s="14">
        <v>0.30151519992595099</v>
      </c>
      <c r="V932" s="14"/>
      <c r="W932" s="14">
        <v>0.35643037493353802</v>
      </c>
      <c r="X932" s="14">
        <v>0.25749833988062798</v>
      </c>
      <c r="Y932" s="14"/>
      <c r="Z932" s="14">
        <v>0.28851821505149899</v>
      </c>
      <c r="AA932" s="14">
        <v>0.27746065888909499</v>
      </c>
    </row>
    <row r="933" spans="2:27" x14ac:dyDescent="0.3">
      <c r="B933" t="s">
        <v>335</v>
      </c>
      <c r="C933" s="14">
        <v>0.33911946008761601</v>
      </c>
      <c r="D933" s="14">
        <v>0.36053464448990602</v>
      </c>
      <c r="E933" s="14">
        <v>0.31852926349828198</v>
      </c>
      <c r="F933" s="14"/>
      <c r="G933" s="14" t="s">
        <v>332</v>
      </c>
      <c r="H933" s="14">
        <v>0.30751530520624698</v>
      </c>
      <c r="I933" s="14">
        <v>0.32432284067781503</v>
      </c>
      <c r="J933" s="14">
        <v>0.31755118497781598</v>
      </c>
      <c r="K933" s="14">
        <v>0.31616604303357798</v>
      </c>
      <c r="L933" s="14">
        <v>0.39578502317675601</v>
      </c>
      <c r="M933" s="14"/>
      <c r="N933" s="14">
        <v>0.34878478412264002</v>
      </c>
      <c r="O933" s="14">
        <v>0.391699772541101</v>
      </c>
      <c r="P933" s="14">
        <v>0.322635688433493</v>
      </c>
      <c r="Q933" s="14">
        <v>0.40017712856206999</v>
      </c>
      <c r="R933" s="14">
        <v>0.21919272045151</v>
      </c>
      <c r="S933" s="14"/>
      <c r="T933" s="14">
        <v>0.31054050158336999</v>
      </c>
      <c r="U933" s="14">
        <v>0.36048508183977601</v>
      </c>
      <c r="V933" s="14"/>
      <c r="W933" s="14">
        <v>0.33697830535203499</v>
      </c>
      <c r="X933" s="14">
        <v>0.33980755771156701</v>
      </c>
      <c r="Y933" s="14"/>
      <c r="Z933" s="14">
        <v>0.34008285439825298</v>
      </c>
      <c r="AA933" s="14">
        <v>0.33855201419553699</v>
      </c>
    </row>
    <row r="934" spans="2:27" x14ac:dyDescent="0.3">
      <c r="B934" t="s">
        <v>336</v>
      </c>
      <c r="C934" s="14">
        <v>0.28363274403453598</v>
      </c>
      <c r="D934" s="14">
        <v>0.22860603670533899</v>
      </c>
      <c r="E934" s="14">
        <v>0.33670112806704</v>
      </c>
      <c r="F934" s="14"/>
      <c r="G934" s="14" t="s">
        <v>332</v>
      </c>
      <c r="H934" s="14">
        <v>0.356792457818357</v>
      </c>
      <c r="I934" s="14">
        <v>0.338013766288912</v>
      </c>
      <c r="J934" s="14">
        <v>0.35830938543996999</v>
      </c>
      <c r="K934" s="14">
        <v>0.27095913205733302</v>
      </c>
      <c r="L934" s="14">
        <v>0.160206111717179</v>
      </c>
      <c r="M934" s="14"/>
      <c r="N934" s="14">
        <v>0.31236569768064099</v>
      </c>
      <c r="O934" s="14">
        <v>0.179275537560594</v>
      </c>
      <c r="P934" s="14">
        <v>0.20836552628927499</v>
      </c>
      <c r="Q934" s="14">
        <v>0.29698390937788099</v>
      </c>
      <c r="R934" s="14">
        <v>0.46777899042512899</v>
      </c>
      <c r="S934" s="14"/>
      <c r="T934" s="14">
        <v>0.33641850380145</v>
      </c>
      <c r="U934" s="14">
        <v>0.24417012411741501</v>
      </c>
      <c r="V934" s="14"/>
      <c r="W934" s="14">
        <v>0.20922915628490699</v>
      </c>
      <c r="X934" s="14">
        <v>0.30754364178197202</v>
      </c>
      <c r="Y934" s="14"/>
      <c r="Z934" s="14">
        <v>0.29645270169804799</v>
      </c>
      <c r="AA934" s="14">
        <v>0.27608170057032899</v>
      </c>
    </row>
    <row r="935" spans="2:27" x14ac:dyDescent="0.3">
      <c r="B935" t="s">
        <v>52</v>
      </c>
      <c r="C935" s="14">
        <v>9.5688365079275098E-2</v>
      </c>
      <c r="D935" s="14">
        <v>8.1998225375142605E-2</v>
      </c>
      <c r="E935" s="14">
        <v>0.109176677217516</v>
      </c>
      <c r="F935" s="14"/>
      <c r="G935" s="14" t="s">
        <v>332</v>
      </c>
      <c r="H935" s="14">
        <v>0.10637516402257299</v>
      </c>
      <c r="I935" s="14">
        <v>0.101721580985894</v>
      </c>
      <c r="J935" s="14">
        <v>8.1185104443344203E-2</v>
      </c>
      <c r="K935" s="14">
        <v>0.12006168653134699</v>
      </c>
      <c r="L935" s="14">
        <v>8.2205448252332794E-2</v>
      </c>
      <c r="M935" s="14"/>
      <c r="N935" s="14">
        <v>6.1144987453625503E-2</v>
      </c>
      <c r="O935" s="14">
        <v>0.106772244552008</v>
      </c>
      <c r="P935" s="14">
        <v>7.8945465666193898E-2</v>
      </c>
      <c r="Q935" s="14">
        <v>4.1124976538445497E-2</v>
      </c>
      <c r="R935" s="14">
        <v>0.13299977641489999</v>
      </c>
      <c r="S935" s="14"/>
      <c r="T935" s="14">
        <v>9.8174683465887605E-2</v>
      </c>
      <c r="U935" s="14">
        <v>9.3829594116858497E-2</v>
      </c>
      <c r="V935" s="14"/>
      <c r="W935" s="14">
        <v>9.7362163429519893E-2</v>
      </c>
      <c r="X935" s="14">
        <v>9.5150460625833794E-2</v>
      </c>
      <c r="Y935" s="14"/>
      <c r="Z935" s="14">
        <v>7.4946228852199606E-2</v>
      </c>
      <c r="AA935" s="14">
        <v>0.107905626345039</v>
      </c>
    </row>
    <row r="936" spans="2:27" x14ac:dyDescent="0.3">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row>
    <row r="937" spans="2:27" x14ac:dyDescent="0.3">
      <c r="B937" s="6" t="s">
        <v>68</v>
      </c>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row>
    <row r="938" spans="2:27" x14ac:dyDescent="0.3">
      <c r="B938" s="24" t="s">
        <v>434</v>
      </c>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row>
    <row r="939" spans="2:27" x14ac:dyDescent="0.3">
      <c r="B939" t="s">
        <v>338</v>
      </c>
      <c r="C939" s="14">
        <v>0.42275173495593399</v>
      </c>
      <c r="D939" s="14">
        <v>0.47870025545017397</v>
      </c>
      <c r="E939" s="14">
        <v>0.37690570263195899</v>
      </c>
      <c r="F939" s="14"/>
      <c r="G939" s="14">
        <v>0.195754480161525</v>
      </c>
      <c r="H939" s="14">
        <v>0.36538380154292899</v>
      </c>
      <c r="I939" s="14">
        <v>0.41465594553616097</v>
      </c>
      <c r="J939" s="14">
        <v>0.368010715191747</v>
      </c>
      <c r="K939" s="14">
        <v>0.465060412982224</v>
      </c>
      <c r="L939" s="14">
        <v>0.50231034591326795</v>
      </c>
      <c r="M939" s="14"/>
      <c r="N939" s="14">
        <v>0.420488668977061</v>
      </c>
      <c r="O939" s="14">
        <v>0.53918822804275701</v>
      </c>
      <c r="P939" s="14">
        <v>0.48116071652263698</v>
      </c>
      <c r="Q939" s="14">
        <v>0.367051265284636</v>
      </c>
      <c r="R939" s="14">
        <v>0.29530996744660198</v>
      </c>
      <c r="S939" s="14"/>
      <c r="T939" s="14">
        <v>0.38263743460532601</v>
      </c>
      <c r="U939" s="14">
        <v>0.50985370107878503</v>
      </c>
      <c r="V939" s="14"/>
      <c r="W939" s="14">
        <v>0.47997827824659001</v>
      </c>
      <c r="X939" s="14">
        <v>0.39438789694168902</v>
      </c>
      <c r="Y939" s="14"/>
      <c r="Z939" s="14">
        <v>0.42399411404263598</v>
      </c>
      <c r="AA939" s="14">
        <v>0.42198561844057098</v>
      </c>
    </row>
    <row r="940" spans="2:27" x14ac:dyDescent="0.3">
      <c r="B940" t="s">
        <v>339</v>
      </c>
      <c r="C940" s="14">
        <v>0.25140526435801402</v>
      </c>
      <c r="D940" s="14">
        <v>0.25229833818556202</v>
      </c>
      <c r="E940" s="14">
        <v>0.250994740637772</v>
      </c>
      <c r="F940" s="14"/>
      <c r="G940" s="14">
        <v>0.45515613048882197</v>
      </c>
      <c r="H940" s="14">
        <v>0.30747471315677699</v>
      </c>
      <c r="I940" s="14">
        <v>0.185594837094885</v>
      </c>
      <c r="J940" s="14">
        <v>0.267568503212954</v>
      </c>
      <c r="K940" s="14">
        <v>0.204403866018671</v>
      </c>
      <c r="L940" s="14">
        <v>0.25713345530554799</v>
      </c>
      <c r="M940" s="14"/>
      <c r="N940" s="14">
        <v>0.25814317801216402</v>
      </c>
      <c r="O940" s="14">
        <v>0.24320711226209499</v>
      </c>
      <c r="P940" s="14">
        <v>0.24956274343655799</v>
      </c>
      <c r="Q940" s="14">
        <v>0.32526449425689802</v>
      </c>
      <c r="R940" s="14">
        <v>0.35055910194280299</v>
      </c>
      <c r="S940" s="14"/>
      <c r="T940" s="14">
        <v>0.26045187129511499</v>
      </c>
      <c r="U940" s="14">
        <v>0.23176196398694801</v>
      </c>
      <c r="V940" s="14"/>
      <c r="W940" s="14">
        <v>0.237356086468994</v>
      </c>
      <c r="X940" s="14">
        <v>0.25836861707798398</v>
      </c>
      <c r="Y940" s="14"/>
      <c r="Z940" s="14">
        <v>0.27188235495076302</v>
      </c>
      <c r="AA940" s="14">
        <v>0.23877800955501699</v>
      </c>
    </row>
    <row r="941" spans="2:27" x14ac:dyDescent="0.3">
      <c r="B941" t="s">
        <v>340</v>
      </c>
      <c r="C941" s="14">
        <v>0.17869975304087601</v>
      </c>
      <c r="D941" s="14">
        <v>0.147162060755195</v>
      </c>
      <c r="E941" s="14">
        <v>0.20377715219699699</v>
      </c>
      <c r="F941" s="14"/>
      <c r="G941" s="14">
        <v>0.17438873491687501</v>
      </c>
      <c r="H941" s="14">
        <v>0.174302251613277</v>
      </c>
      <c r="I941" s="14">
        <v>0.18300441691309799</v>
      </c>
      <c r="J941" s="14">
        <v>0.233201853864132</v>
      </c>
      <c r="K941" s="14">
        <v>0.21533496258614601</v>
      </c>
      <c r="L941" s="14">
        <v>0.11796022477417401</v>
      </c>
      <c r="M941" s="14"/>
      <c r="N941" s="14">
        <v>0.206225647781973</v>
      </c>
      <c r="O941" s="14">
        <v>0.115382413476255</v>
      </c>
      <c r="P941" s="14">
        <v>0.150178445447818</v>
      </c>
      <c r="Q941" s="14">
        <v>0.171038611273194</v>
      </c>
      <c r="R941" s="14">
        <v>0.21091471024995101</v>
      </c>
      <c r="S941" s="14"/>
      <c r="T941" s="14">
        <v>0.197657543067806</v>
      </c>
      <c r="U941" s="14">
        <v>0.13753585960992201</v>
      </c>
      <c r="V941" s="14"/>
      <c r="W941" s="14">
        <v>0.162437097944861</v>
      </c>
      <c r="X941" s="14">
        <v>0.18676019646976</v>
      </c>
      <c r="Y941" s="14"/>
      <c r="Z941" s="14">
        <v>0.20708163420467099</v>
      </c>
      <c r="AA941" s="14">
        <v>0.16119798717133799</v>
      </c>
    </row>
    <row r="942" spans="2:27" x14ac:dyDescent="0.3">
      <c r="B942" t="s">
        <v>52</v>
      </c>
      <c r="C942" s="14">
        <v>0.147143247645176</v>
      </c>
      <c r="D942" s="14">
        <v>0.12183934560906801</v>
      </c>
      <c r="E942" s="14">
        <v>0.16832240453327199</v>
      </c>
      <c r="F942" s="14"/>
      <c r="G942" s="14">
        <v>0.17470065443277799</v>
      </c>
      <c r="H942" s="14">
        <v>0.15283923368701699</v>
      </c>
      <c r="I942" s="14">
        <v>0.21674480045585601</v>
      </c>
      <c r="J942" s="14">
        <v>0.131218927731167</v>
      </c>
      <c r="K942" s="14">
        <v>0.115200758412959</v>
      </c>
      <c r="L942" s="14">
        <v>0.122595974007009</v>
      </c>
      <c r="M942" s="14"/>
      <c r="N942" s="14">
        <v>0.115142505228803</v>
      </c>
      <c r="O942" s="14">
        <v>0.102222246218894</v>
      </c>
      <c r="P942" s="14">
        <v>0.11909809459298699</v>
      </c>
      <c r="Q942" s="14">
        <v>0.13664562918527201</v>
      </c>
      <c r="R942" s="14">
        <v>0.14321622036064399</v>
      </c>
      <c r="S942" s="14"/>
      <c r="T942" s="14">
        <v>0.159253151031753</v>
      </c>
      <c r="U942" s="14">
        <v>0.12084847532434601</v>
      </c>
      <c r="V942" s="14"/>
      <c r="W942" s="14">
        <v>0.12022853733955501</v>
      </c>
      <c r="X942" s="14">
        <v>0.16048328951056701</v>
      </c>
      <c r="Y942" s="14"/>
      <c r="Z942" s="14">
        <v>9.7041896801929803E-2</v>
      </c>
      <c r="AA942" s="14">
        <v>0.17803838483307399</v>
      </c>
    </row>
    <row r="943" spans="2:27" x14ac:dyDescent="0.3">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row>
    <row r="944" spans="2:27" x14ac:dyDescent="0.3">
      <c r="B944" s="6" t="s">
        <v>68</v>
      </c>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row>
    <row r="945" spans="2:27" x14ac:dyDescent="0.3">
      <c r="B945" s="24" t="s">
        <v>435</v>
      </c>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row>
    <row r="946" spans="2:27" x14ac:dyDescent="0.3">
      <c r="B946" t="s">
        <v>341</v>
      </c>
      <c r="C946" s="14">
        <v>0.462561894663919</v>
      </c>
      <c r="D946" s="14">
        <v>0.50820624479066401</v>
      </c>
      <c r="E946" s="14">
        <v>0.42824849414370902</v>
      </c>
      <c r="F946" s="14"/>
      <c r="G946" s="14" t="s">
        <v>332</v>
      </c>
      <c r="H946" s="14" t="s">
        <v>332</v>
      </c>
      <c r="I946" s="14">
        <v>1</v>
      </c>
      <c r="J946" s="14">
        <v>0.30365647748236901</v>
      </c>
      <c r="K946" s="14">
        <v>0.47777644890545601</v>
      </c>
      <c r="L946" s="14">
        <v>0.480340289438207</v>
      </c>
      <c r="M946" s="14"/>
      <c r="N946" s="14">
        <v>0.39820518697817198</v>
      </c>
      <c r="O946" s="14">
        <v>0.64378901674814004</v>
      </c>
      <c r="P946" s="14">
        <v>0.48475935984609198</v>
      </c>
      <c r="Q946" s="14">
        <v>0.30308754713806502</v>
      </c>
      <c r="R946" s="14">
        <v>0.50236587702380198</v>
      </c>
      <c r="S946" s="14"/>
      <c r="T946" s="14">
        <v>0.38965194327164299</v>
      </c>
      <c r="U946" s="14">
        <v>0.48335246202547599</v>
      </c>
      <c r="V946" s="14"/>
      <c r="W946" s="14">
        <v>0.460304083556905</v>
      </c>
      <c r="X946" s="14">
        <v>0.72920357123147495</v>
      </c>
      <c r="Y946" s="14"/>
      <c r="Z946" s="14">
        <v>0.419097413847348</v>
      </c>
      <c r="AA946" s="14">
        <v>0.47595579378107999</v>
      </c>
    </row>
    <row r="947" spans="2:27" x14ac:dyDescent="0.3">
      <c r="B947" t="s">
        <v>342</v>
      </c>
      <c r="C947" s="14">
        <v>0.255503001281849</v>
      </c>
      <c r="D947" s="14">
        <v>0.27512893917285502</v>
      </c>
      <c r="E947" s="14">
        <v>0.240749090544399</v>
      </c>
      <c r="F947" s="14"/>
      <c r="G947" s="14" t="s">
        <v>332</v>
      </c>
      <c r="H947" s="14" t="s">
        <v>332</v>
      </c>
      <c r="I947" s="14">
        <v>0</v>
      </c>
      <c r="J947" s="14">
        <v>0.34463329882183502</v>
      </c>
      <c r="K947" s="14">
        <v>0.18096522163620299</v>
      </c>
      <c r="L947" s="14">
        <v>0.26974755553037399</v>
      </c>
      <c r="M947" s="14"/>
      <c r="N947" s="14">
        <v>0.38264821332996701</v>
      </c>
      <c r="O947" s="14">
        <v>0.168674603689384</v>
      </c>
      <c r="P947" s="14">
        <v>0.22055125935811501</v>
      </c>
      <c r="Q947" s="14">
        <v>0.39947189334461902</v>
      </c>
      <c r="R947" s="14">
        <v>0.39556483872161602</v>
      </c>
      <c r="S947" s="14"/>
      <c r="T947" s="14">
        <v>0.26246992440130301</v>
      </c>
      <c r="U947" s="14">
        <v>0.25351635499212</v>
      </c>
      <c r="V947" s="14"/>
      <c r="W947" s="14">
        <v>0.25766649470716702</v>
      </c>
      <c r="X947" s="14">
        <v>0</v>
      </c>
      <c r="Y947" s="14"/>
      <c r="Z947" s="14">
        <v>0.361572848415537</v>
      </c>
      <c r="AA947" s="14">
        <v>0.222816798543643</v>
      </c>
    </row>
    <row r="948" spans="2:27" x14ac:dyDescent="0.3">
      <c r="B948" t="s">
        <v>343</v>
      </c>
      <c r="C948" s="14">
        <v>0.14761315235396999</v>
      </c>
      <c r="D948" s="14">
        <v>0.12642478085570999</v>
      </c>
      <c r="E948" s="14">
        <v>0.163541631466324</v>
      </c>
      <c r="F948" s="14"/>
      <c r="G948" s="14" t="s">
        <v>332</v>
      </c>
      <c r="H948" s="14" t="s">
        <v>332</v>
      </c>
      <c r="I948" s="14">
        <v>0</v>
      </c>
      <c r="J948" s="14">
        <v>0.176659943643941</v>
      </c>
      <c r="K948" s="14">
        <v>0.202173173139295</v>
      </c>
      <c r="L948" s="14">
        <v>0.12338391645593499</v>
      </c>
      <c r="M948" s="14"/>
      <c r="N948" s="14">
        <v>0.15693358423665699</v>
      </c>
      <c r="O948" s="14">
        <v>9.9295591764603106E-2</v>
      </c>
      <c r="P948" s="14">
        <v>0.19414197125209201</v>
      </c>
      <c r="Q948" s="14">
        <v>0.164891392624123</v>
      </c>
      <c r="R948" s="14">
        <v>0.102069284254583</v>
      </c>
      <c r="S948" s="14"/>
      <c r="T948" s="14">
        <v>0.18898381196959699</v>
      </c>
      <c r="U948" s="14">
        <v>0.135816141533005</v>
      </c>
      <c r="V948" s="14"/>
      <c r="W948" s="14">
        <v>0.14886307929418599</v>
      </c>
      <c r="X948" s="14">
        <v>0</v>
      </c>
      <c r="Y948" s="14"/>
      <c r="Z948" s="14">
        <v>0.16146873787646901</v>
      </c>
      <c r="AA948" s="14">
        <v>0.14334345187185199</v>
      </c>
    </row>
    <row r="949" spans="2:27" x14ac:dyDescent="0.3">
      <c r="B949" t="s">
        <v>52</v>
      </c>
      <c r="C949" s="14">
        <v>0.13432195170026201</v>
      </c>
      <c r="D949" s="14">
        <v>9.0240035180771894E-2</v>
      </c>
      <c r="E949" s="14">
        <v>0.16746078384556801</v>
      </c>
      <c r="F949" s="14"/>
      <c r="G949" s="14" t="s">
        <v>332</v>
      </c>
      <c r="H949" s="14" t="s">
        <v>332</v>
      </c>
      <c r="I949" s="14">
        <v>0</v>
      </c>
      <c r="J949" s="14">
        <v>0.175050280051854</v>
      </c>
      <c r="K949" s="14">
        <v>0.139085156319046</v>
      </c>
      <c r="L949" s="14">
        <v>0.12652823857548401</v>
      </c>
      <c r="M949" s="14"/>
      <c r="N949" s="14">
        <v>6.2213015455204003E-2</v>
      </c>
      <c r="O949" s="14">
        <v>8.8240787797873393E-2</v>
      </c>
      <c r="P949" s="14">
        <v>0.10054740954370001</v>
      </c>
      <c r="Q949" s="14">
        <v>0.13254916689319299</v>
      </c>
      <c r="R949" s="14">
        <v>0</v>
      </c>
      <c r="S949" s="14"/>
      <c r="T949" s="14">
        <v>0.15889432035745699</v>
      </c>
      <c r="U949" s="14">
        <v>0.12731504144940001</v>
      </c>
      <c r="V949" s="14"/>
      <c r="W949" s="14">
        <v>0.133166342441742</v>
      </c>
      <c r="X949" s="14">
        <v>0.270796428768526</v>
      </c>
      <c r="Y949" s="14"/>
      <c r="Z949" s="14">
        <v>5.7860999860646002E-2</v>
      </c>
      <c r="AA949" s="14">
        <v>0.15788395580342501</v>
      </c>
    </row>
    <row r="950" spans="2:27" x14ac:dyDescent="0.3">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row>
    <row r="951" spans="2:27" x14ac:dyDescent="0.3">
      <c r="B951" s="6" t="s">
        <v>68</v>
      </c>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row>
    <row r="952" spans="2:27" x14ac:dyDescent="0.3">
      <c r="B952" s="24" t="s">
        <v>347</v>
      </c>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row>
    <row r="953" spans="2:27" x14ac:dyDescent="0.3">
      <c r="B953" t="s">
        <v>344</v>
      </c>
      <c r="C953" s="14">
        <v>0.16316703905601401</v>
      </c>
      <c r="D953" s="14">
        <v>0.21038574251044501</v>
      </c>
      <c r="E953" s="14">
        <v>0.11753150031085</v>
      </c>
      <c r="F953" s="14"/>
      <c r="G953" s="14">
        <v>0.148009142822182</v>
      </c>
      <c r="H953" s="14">
        <v>0.164828269777784</v>
      </c>
      <c r="I953" s="14">
        <v>0.13765553883486201</v>
      </c>
      <c r="J953" s="14">
        <v>0.14812040440541399</v>
      </c>
      <c r="K953" s="14">
        <v>0.14905729949847599</v>
      </c>
      <c r="L953" s="14">
        <v>0.209684189122371</v>
      </c>
      <c r="M953" s="14"/>
      <c r="N953" s="14">
        <v>0.169627581863734</v>
      </c>
      <c r="O953" s="14">
        <v>0.255799694974498</v>
      </c>
      <c r="P953" s="14">
        <v>0.19687025354732701</v>
      </c>
      <c r="Q953" s="14">
        <v>0.180216420811774</v>
      </c>
      <c r="R953" s="14">
        <v>0.12520185151008101</v>
      </c>
      <c r="S953" s="14"/>
      <c r="T953" s="14">
        <v>0.190332561994663</v>
      </c>
      <c r="U953" s="14">
        <v>0.14677940317872401</v>
      </c>
      <c r="V953" s="14"/>
      <c r="W953" s="14">
        <v>0.16678998085994201</v>
      </c>
      <c r="X953" s="14">
        <v>0.16224132294517299</v>
      </c>
      <c r="Y953" s="14"/>
      <c r="Z953" s="14">
        <v>0.183747615853114</v>
      </c>
      <c r="AA953" s="14">
        <v>0.15056699910688601</v>
      </c>
    </row>
    <row r="954" spans="2:27" x14ac:dyDescent="0.3">
      <c r="B954" t="s">
        <v>345</v>
      </c>
      <c r="C954" s="14">
        <v>0.19548629939809301</v>
      </c>
      <c r="D954" s="14">
        <v>0.25934475557105202</v>
      </c>
      <c r="E954" s="14">
        <v>0.133675642456931</v>
      </c>
      <c r="F954" s="14"/>
      <c r="G954" s="14">
        <v>0.16216539278668499</v>
      </c>
      <c r="H954" s="14">
        <v>0.23714720128706099</v>
      </c>
      <c r="I954" s="14">
        <v>0.193601561257815</v>
      </c>
      <c r="J954" s="14">
        <v>0.23173761653795</v>
      </c>
      <c r="K954" s="14">
        <v>0.215049036024899</v>
      </c>
      <c r="L954" s="14">
        <v>0.14800987983163499</v>
      </c>
      <c r="M954" s="14"/>
      <c r="N954" s="14">
        <v>0.259984269909244</v>
      </c>
      <c r="O954" s="14">
        <v>0.195799067585643</v>
      </c>
      <c r="P954" s="14">
        <v>0.24938891177078101</v>
      </c>
      <c r="Q954" s="14">
        <v>0.21939003143804101</v>
      </c>
      <c r="R954" s="14">
        <v>9.6321047867899703E-2</v>
      </c>
      <c r="S954" s="14"/>
      <c r="T954" s="14">
        <v>0.22633867235494901</v>
      </c>
      <c r="U954" s="14">
        <v>0.17687456661057599</v>
      </c>
      <c r="V954" s="14"/>
      <c r="W954" s="14">
        <v>0.15922386337423999</v>
      </c>
      <c r="X954" s="14">
        <v>0.20475189709806599</v>
      </c>
      <c r="Y954" s="14"/>
      <c r="Z954" s="14">
        <v>0.220504277187551</v>
      </c>
      <c r="AA954" s="14">
        <v>0.180169550858859</v>
      </c>
    </row>
    <row r="955" spans="2:27" x14ac:dyDescent="0.3">
      <c r="B955" t="s">
        <v>315</v>
      </c>
      <c r="C955" s="14">
        <v>0.28143018616464699</v>
      </c>
      <c r="D955" s="14">
        <v>0.27733548152521098</v>
      </c>
      <c r="E955" s="14">
        <v>0.286482435969729</v>
      </c>
      <c r="F955" s="14"/>
      <c r="G955" s="14">
        <v>0.364356548603195</v>
      </c>
      <c r="H955" s="14">
        <v>0.28836358927435102</v>
      </c>
      <c r="I955" s="14">
        <v>0.34029644746791599</v>
      </c>
      <c r="J955" s="14">
        <v>0.23132826665502501</v>
      </c>
      <c r="K955" s="14">
        <v>0.26468962317440098</v>
      </c>
      <c r="L955" s="14">
        <v>0.228578456977863</v>
      </c>
      <c r="M955" s="14"/>
      <c r="N955" s="14">
        <v>0.26429552500724601</v>
      </c>
      <c r="O955" s="14">
        <v>0.28717177701012597</v>
      </c>
      <c r="P955" s="14">
        <v>0.29616383167183002</v>
      </c>
      <c r="Q955" s="14">
        <v>0.273533261125672</v>
      </c>
      <c r="R955" s="14">
        <v>0.25407931597842298</v>
      </c>
      <c r="S955" s="14"/>
      <c r="T955" s="14">
        <v>0.268059231435756</v>
      </c>
      <c r="U955" s="14">
        <v>0.28949623142074898</v>
      </c>
      <c r="V955" s="14"/>
      <c r="W955" s="14">
        <v>0.21647195895708701</v>
      </c>
      <c r="X955" s="14">
        <v>0.29802799002461899</v>
      </c>
      <c r="Y955" s="14"/>
      <c r="Z955" s="14">
        <v>0.29709459027616902</v>
      </c>
      <c r="AA955" s="14">
        <v>0.27183997304621399</v>
      </c>
    </row>
    <row r="956" spans="2:27" x14ac:dyDescent="0.3">
      <c r="B956" t="s">
        <v>346</v>
      </c>
      <c r="C956" s="14">
        <v>0.27741556720851501</v>
      </c>
      <c r="D956" s="14">
        <v>0.17998997306422501</v>
      </c>
      <c r="E956" s="14">
        <v>0.37014516993582203</v>
      </c>
      <c r="F956" s="14"/>
      <c r="G956" s="14">
        <v>0.26525103456619997</v>
      </c>
      <c r="H956" s="14">
        <v>0.19793205399295699</v>
      </c>
      <c r="I956" s="14">
        <v>0.27567076525134798</v>
      </c>
      <c r="J956" s="14">
        <v>0.30148421963438099</v>
      </c>
      <c r="K956" s="14">
        <v>0.313478287108853</v>
      </c>
      <c r="L956" s="14">
        <v>0.30616599853386101</v>
      </c>
      <c r="M956" s="14"/>
      <c r="N956" s="14">
        <v>0.21353335524678599</v>
      </c>
      <c r="O956" s="14">
        <v>0.18738418889779501</v>
      </c>
      <c r="P956" s="14">
        <v>0.21129280995285499</v>
      </c>
      <c r="Q956" s="14">
        <v>0.27830182301711398</v>
      </c>
      <c r="R956" s="14">
        <v>0.44544758392609002</v>
      </c>
      <c r="S956" s="14"/>
      <c r="T956" s="14">
        <v>0.23903436131491801</v>
      </c>
      <c r="U956" s="14">
        <v>0.30056907793371201</v>
      </c>
      <c r="V956" s="14"/>
      <c r="W956" s="14">
        <v>0.34389156426811002</v>
      </c>
      <c r="X956" s="14">
        <v>0.260429950327906</v>
      </c>
      <c r="Y956" s="14"/>
      <c r="Z956" s="14">
        <v>0.235693448423824</v>
      </c>
      <c r="AA956" s="14">
        <v>0.30295908664590299</v>
      </c>
    </row>
    <row r="957" spans="2:27" x14ac:dyDescent="0.3">
      <c r="B957" t="s">
        <v>52</v>
      </c>
      <c r="C957" s="14">
        <v>8.25009081727298E-2</v>
      </c>
      <c r="D957" s="14">
        <v>7.2944047329067493E-2</v>
      </c>
      <c r="E957" s="14">
        <v>9.2165251326668196E-2</v>
      </c>
      <c r="F957" s="14"/>
      <c r="G957" s="14">
        <v>6.0217881221738198E-2</v>
      </c>
      <c r="H957" s="14">
        <v>0.111728885667847</v>
      </c>
      <c r="I957" s="14">
        <v>5.2775687188059403E-2</v>
      </c>
      <c r="J957" s="14">
        <v>8.7329492767229705E-2</v>
      </c>
      <c r="K957" s="14">
        <v>5.7725754193371101E-2</v>
      </c>
      <c r="L957" s="14">
        <v>0.10756147553427001</v>
      </c>
      <c r="M957" s="14"/>
      <c r="N957" s="14">
        <v>9.2559267972989398E-2</v>
      </c>
      <c r="O957" s="14">
        <v>7.3845271531938303E-2</v>
      </c>
      <c r="P957" s="14">
        <v>4.62841930572074E-2</v>
      </c>
      <c r="Q957" s="14">
        <v>4.8558463607398898E-2</v>
      </c>
      <c r="R957" s="14">
        <v>7.8950200717505706E-2</v>
      </c>
      <c r="S957" s="14"/>
      <c r="T957" s="14">
        <v>7.6235172899713696E-2</v>
      </c>
      <c r="U957" s="14">
        <v>8.6280720856239695E-2</v>
      </c>
      <c r="V957" s="14"/>
      <c r="W957" s="14">
        <v>0.11362263254062201</v>
      </c>
      <c r="X957" s="14">
        <v>7.4548839604235098E-2</v>
      </c>
      <c r="Y957" s="14"/>
      <c r="Z957" s="14">
        <v>6.2960068259340807E-2</v>
      </c>
      <c r="AA957" s="14">
        <v>9.4464390342136897E-2</v>
      </c>
    </row>
    <row r="958" spans="2:27" x14ac:dyDescent="0.3">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row>
    <row r="959" spans="2:27" x14ac:dyDescent="0.3">
      <c r="B959" s="6" t="s">
        <v>68</v>
      </c>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row>
    <row r="960" spans="2:27" x14ac:dyDescent="0.3">
      <c r="B960" s="24" t="s">
        <v>347</v>
      </c>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row>
    <row r="961" spans="2:27" x14ac:dyDescent="0.3">
      <c r="B961" t="s">
        <v>348</v>
      </c>
      <c r="C961" s="14">
        <v>0.226797964315468</v>
      </c>
      <c r="D961" s="14">
        <v>0.31450330174948798</v>
      </c>
      <c r="E961" s="14">
        <v>0.140574840444426</v>
      </c>
      <c r="F961" s="14"/>
      <c r="G961" s="14">
        <v>0.23543094391328001</v>
      </c>
      <c r="H961" s="14">
        <v>0.23461878131387001</v>
      </c>
      <c r="I961" s="14">
        <v>0.30910697147691901</v>
      </c>
      <c r="J961" s="14">
        <v>0.22288534078821301</v>
      </c>
      <c r="K961" s="14">
        <v>0.138157287665577</v>
      </c>
      <c r="L961" s="14">
        <v>0.20296416349308</v>
      </c>
      <c r="M961" s="14"/>
      <c r="N961" s="14">
        <v>0.31465991146366201</v>
      </c>
      <c r="O961" s="14">
        <v>0.21932057764012</v>
      </c>
      <c r="P961" s="14">
        <v>0.23604600258002101</v>
      </c>
      <c r="Q961" s="14">
        <v>0.18399015391194701</v>
      </c>
      <c r="R961" s="14">
        <v>0.13561238081167101</v>
      </c>
      <c r="S961" s="14"/>
      <c r="T961" s="14">
        <v>0.25152562755125701</v>
      </c>
      <c r="U961" s="14">
        <v>0.21170600704403</v>
      </c>
      <c r="V961" s="14"/>
      <c r="W961" s="14">
        <v>0.172102058444701</v>
      </c>
      <c r="X961" s="14">
        <v>0.23796949692588601</v>
      </c>
      <c r="Y961" s="14"/>
      <c r="Z961" s="14">
        <v>0.30217226903280298</v>
      </c>
      <c r="AA961" s="14">
        <v>0.17619699364316899</v>
      </c>
    </row>
    <row r="962" spans="2:27" x14ac:dyDescent="0.3">
      <c r="B962" t="s">
        <v>349</v>
      </c>
      <c r="C962" s="14">
        <v>0.26703147605938399</v>
      </c>
      <c r="D962" s="14">
        <v>0.31959733417695002</v>
      </c>
      <c r="E962" s="14">
        <v>0.21588672594274599</v>
      </c>
      <c r="F962" s="14"/>
      <c r="G962" s="14">
        <v>0.30155706462522902</v>
      </c>
      <c r="H962" s="14">
        <v>0.35285015171997602</v>
      </c>
      <c r="I962" s="14">
        <v>0.29187942194497601</v>
      </c>
      <c r="J962" s="14">
        <v>0.25159412348280902</v>
      </c>
      <c r="K962" s="14">
        <v>0.243639161214244</v>
      </c>
      <c r="L962" s="14">
        <v>0.167801992124262</v>
      </c>
      <c r="M962" s="14"/>
      <c r="N962" s="14">
        <v>0.305690127876934</v>
      </c>
      <c r="O962" s="14">
        <v>0.26945294215825799</v>
      </c>
      <c r="P962" s="14">
        <v>0.261947561380658</v>
      </c>
      <c r="Q962" s="14">
        <v>0.30587141652424099</v>
      </c>
      <c r="R962" s="14">
        <v>0.27673259439095299</v>
      </c>
      <c r="S962" s="14"/>
      <c r="T962" s="14">
        <v>0.26654165763502802</v>
      </c>
      <c r="U962" s="14">
        <v>0.26733042540452201</v>
      </c>
      <c r="V962" s="14"/>
      <c r="W962" s="14">
        <v>0.21934107180632301</v>
      </c>
      <c r="X962" s="14">
        <v>0.276772148561927</v>
      </c>
      <c r="Y962" s="14"/>
      <c r="Z962" s="14">
        <v>0.31253436243787402</v>
      </c>
      <c r="AA962" s="14">
        <v>0.236484060361453</v>
      </c>
    </row>
    <row r="963" spans="2:27" x14ac:dyDescent="0.3">
      <c r="B963" t="s">
        <v>315</v>
      </c>
      <c r="C963" s="14">
        <v>0.24499606014080499</v>
      </c>
      <c r="D963" s="14">
        <v>0.18212385809129</v>
      </c>
      <c r="E963" s="14">
        <v>0.30439832822576801</v>
      </c>
      <c r="F963" s="14"/>
      <c r="G963" s="14">
        <v>0.28947697109788501</v>
      </c>
      <c r="H963" s="14">
        <v>0.223874624456294</v>
      </c>
      <c r="I963" s="14">
        <v>0.159767420606552</v>
      </c>
      <c r="J963" s="14">
        <v>0.26698178654759303</v>
      </c>
      <c r="K963" s="14">
        <v>0.31278096379404302</v>
      </c>
      <c r="L963" s="14">
        <v>0.24225832013780199</v>
      </c>
      <c r="M963" s="14"/>
      <c r="N963" s="14">
        <v>0.211714385822285</v>
      </c>
      <c r="O963" s="14">
        <v>0.223103591056486</v>
      </c>
      <c r="P963" s="14">
        <v>0.26735511663186301</v>
      </c>
      <c r="Q963" s="14">
        <v>0.278733356778469</v>
      </c>
      <c r="R963" s="14">
        <v>0.25013153211367201</v>
      </c>
      <c r="S963" s="14"/>
      <c r="T963" s="14">
        <v>0.227403065099888</v>
      </c>
      <c r="U963" s="14">
        <v>0.25573353771409402</v>
      </c>
      <c r="V963" s="14"/>
      <c r="W963" s="14">
        <v>0.233262693151263</v>
      </c>
      <c r="X963" s="14">
        <v>0.24739257757418301</v>
      </c>
      <c r="Y963" s="14"/>
      <c r="Z963" s="14">
        <v>0.232595866540493</v>
      </c>
      <c r="AA963" s="14">
        <v>0.253320672023506</v>
      </c>
    </row>
    <row r="964" spans="2:27" x14ac:dyDescent="0.3">
      <c r="B964" t="s">
        <v>350</v>
      </c>
      <c r="C964" s="14">
        <v>0.178806659188571</v>
      </c>
      <c r="D964" s="14">
        <v>0.122528904953299</v>
      </c>
      <c r="E964" s="14">
        <v>0.235451311847033</v>
      </c>
      <c r="F964" s="14"/>
      <c r="G964" s="14">
        <v>0.11681443725420899</v>
      </c>
      <c r="H964" s="14">
        <v>8.93854928057531E-2</v>
      </c>
      <c r="I964" s="14">
        <v>0.14312646697028</v>
      </c>
      <c r="J964" s="14">
        <v>0.21106039882194</v>
      </c>
      <c r="K964" s="14">
        <v>0.188163600211985</v>
      </c>
      <c r="L964" s="14">
        <v>0.309636432131915</v>
      </c>
      <c r="M964" s="14"/>
      <c r="N964" s="14">
        <v>0.11718281729626499</v>
      </c>
      <c r="O964" s="14">
        <v>0.19832563301837899</v>
      </c>
      <c r="P964" s="14">
        <v>0.200259132565652</v>
      </c>
      <c r="Q964" s="14">
        <v>0.14827492563553099</v>
      </c>
      <c r="R964" s="14">
        <v>0.23616129491399501</v>
      </c>
      <c r="S964" s="14"/>
      <c r="T964" s="14">
        <v>0.17436450555474101</v>
      </c>
      <c r="U964" s="14">
        <v>0.181517824905917</v>
      </c>
      <c r="V964" s="14"/>
      <c r="W964" s="14">
        <v>0.287976543189084</v>
      </c>
      <c r="X964" s="14">
        <v>0.156508922278081</v>
      </c>
      <c r="Y964" s="14"/>
      <c r="Z964" s="14">
        <v>0.105680234541638</v>
      </c>
      <c r="AA964" s="14">
        <v>0.22789856236175701</v>
      </c>
    </row>
    <row r="965" spans="2:27" x14ac:dyDescent="0.3">
      <c r="B965" t="s">
        <v>52</v>
      </c>
      <c r="C965" s="14">
        <v>8.2367840295771599E-2</v>
      </c>
      <c r="D965" s="14">
        <v>6.1246601028973002E-2</v>
      </c>
      <c r="E965" s="14">
        <v>0.103688793540026</v>
      </c>
      <c r="F965" s="14"/>
      <c r="G965" s="14">
        <v>5.6720583109396698E-2</v>
      </c>
      <c r="H965" s="14">
        <v>9.9270949704106604E-2</v>
      </c>
      <c r="I965" s="14">
        <v>9.6119719001274195E-2</v>
      </c>
      <c r="J965" s="14">
        <v>4.7478350359444497E-2</v>
      </c>
      <c r="K965" s="14">
        <v>0.117258987114151</v>
      </c>
      <c r="L965" s="14">
        <v>7.7339092112940294E-2</v>
      </c>
      <c r="M965" s="14"/>
      <c r="N965" s="14">
        <v>5.0752757540854398E-2</v>
      </c>
      <c r="O965" s="14">
        <v>8.9797256126757E-2</v>
      </c>
      <c r="P965" s="14">
        <v>3.4392186841806401E-2</v>
      </c>
      <c r="Q965" s="14">
        <v>8.3130147149811498E-2</v>
      </c>
      <c r="R965" s="14">
        <v>0.10136219776970901</v>
      </c>
      <c r="S965" s="14"/>
      <c r="T965" s="14">
        <v>8.0165144159085003E-2</v>
      </c>
      <c r="U965" s="14">
        <v>8.3712204931436898E-2</v>
      </c>
      <c r="V965" s="14"/>
      <c r="W965" s="14">
        <v>8.7317633408629095E-2</v>
      </c>
      <c r="X965" s="14">
        <v>8.1356854659922401E-2</v>
      </c>
      <c r="Y965" s="14"/>
      <c r="Z965" s="14">
        <v>4.7017267447191598E-2</v>
      </c>
      <c r="AA965" s="14">
        <v>0.106099711610116</v>
      </c>
    </row>
    <row r="966" spans="2:27" x14ac:dyDescent="0.3">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row>
    <row r="967" spans="2:27" x14ac:dyDescent="0.3">
      <c r="B967" s="6" t="s">
        <v>68</v>
      </c>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row>
    <row r="968" spans="2:27" x14ac:dyDescent="0.3">
      <c r="B968" s="24" t="s">
        <v>347</v>
      </c>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row>
    <row r="969" spans="2:27" x14ac:dyDescent="0.3">
      <c r="B969" t="s">
        <v>351</v>
      </c>
      <c r="C969" s="14">
        <v>0.130655827383754</v>
      </c>
      <c r="D969" s="14">
        <v>0.132808214991397</v>
      </c>
      <c r="E969" s="14">
        <v>0.12878244413181</v>
      </c>
      <c r="F969" s="14"/>
      <c r="G969" s="14">
        <v>0.104092031889783</v>
      </c>
      <c r="H969" s="14">
        <v>0.123067473336025</v>
      </c>
      <c r="I969" s="14">
        <v>0.15812064671011899</v>
      </c>
      <c r="J969" s="14">
        <v>0.10733766339292</v>
      </c>
      <c r="K969" s="14">
        <v>8.4455868203034801E-2</v>
      </c>
      <c r="L969" s="14">
        <v>0.18123378723085701</v>
      </c>
      <c r="M969" s="14"/>
      <c r="N969" s="14">
        <v>0.14062914157270801</v>
      </c>
      <c r="O969" s="14">
        <v>0.16379712513708999</v>
      </c>
      <c r="P969" s="14">
        <v>0.165573647503299</v>
      </c>
      <c r="Q969" s="14">
        <v>0.156568214560763</v>
      </c>
      <c r="R969" s="14">
        <v>0.15190971632860301</v>
      </c>
      <c r="S969" s="14"/>
      <c r="T969" s="14">
        <v>0.14183668747355899</v>
      </c>
      <c r="U969" s="14">
        <v>0.123845211912153</v>
      </c>
      <c r="V969" s="14"/>
      <c r="W969" s="14">
        <v>0.13935610658780401</v>
      </c>
      <c r="X969" s="14">
        <v>0.128707651110821</v>
      </c>
      <c r="Y969" s="14"/>
      <c r="Z969" s="14">
        <v>0.149073848239687</v>
      </c>
      <c r="AA969" s="14">
        <v>0.118520004731286</v>
      </c>
    </row>
    <row r="970" spans="2:27" x14ac:dyDescent="0.3">
      <c r="B970" t="s">
        <v>352</v>
      </c>
      <c r="C970" s="14">
        <v>0.27095333651171699</v>
      </c>
      <c r="D970" s="14">
        <v>0.27702098414724902</v>
      </c>
      <c r="E970" s="14">
        <v>0.26551416900341002</v>
      </c>
      <c r="F970" s="14"/>
      <c r="G970" s="14">
        <v>0.32052836952490399</v>
      </c>
      <c r="H970" s="14">
        <v>0.33477639390501801</v>
      </c>
      <c r="I970" s="14">
        <v>0.27508878132893799</v>
      </c>
      <c r="J970" s="14">
        <v>0.31381636652710598</v>
      </c>
      <c r="K970" s="14">
        <v>0.20248431475849599</v>
      </c>
      <c r="L970" s="14">
        <v>0.198856621332134</v>
      </c>
      <c r="M970" s="14"/>
      <c r="N970" s="14">
        <v>0.302415007035642</v>
      </c>
      <c r="O970" s="14">
        <v>0.31779458303194502</v>
      </c>
      <c r="P970" s="14">
        <v>0.26289078109066499</v>
      </c>
      <c r="Q970" s="14">
        <v>0.25178292655283002</v>
      </c>
      <c r="R970" s="14">
        <v>0.275784817658427</v>
      </c>
      <c r="S970" s="14"/>
      <c r="T970" s="14">
        <v>0.29264374782818797</v>
      </c>
      <c r="U970" s="14">
        <v>0.257741021026968</v>
      </c>
      <c r="V970" s="14"/>
      <c r="W970" s="14">
        <v>0.25098159838006001</v>
      </c>
      <c r="X970" s="14">
        <v>0.27542543050373502</v>
      </c>
      <c r="Y970" s="14"/>
      <c r="Z970" s="14">
        <v>0.31919991661694902</v>
      </c>
      <c r="AA970" s="14">
        <v>0.239163170547358</v>
      </c>
    </row>
    <row r="971" spans="2:27" x14ac:dyDescent="0.3">
      <c r="B971" t="s">
        <v>315</v>
      </c>
      <c r="C971" s="14">
        <v>0.33149731074345101</v>
      </c>
      <c r="D971" s="14">
        <v>0.34391605827920102</v>
      </c>
      <c r="E971" s="14">
        <v>0.318379705591253</v>
      </c>
      <c r="F971" s="14"/>
      <c r="G971" s="14">
        <v>0.35909524369823198</v>
      </c>
      <c r="H971" s="14">
        <v>0.29800463666379801</v>
      </c>
      <c r="I971" s="14">
        <v>0.347522053153838</v>
      </c>
      <c r="J971" s="14">
        <v>0.29024242682659002</v>
      </c>
      <c r="K971" s="14">
        <v>0.39791706578729802</v>
      </c>
      <c r="L971" s="14">
        <v>0.32179295826632898</v>
      </c>
      <c r="M971" s="14"/>
      <c r="N971" s="14">
        <v>0.38482448352335202</v>
      </c>
      <c r="O971" s="14">
        <v>0.25414812075832999</v>
      </c>
      <c r="P971" s="14">
        <v>0.326902827123288</v>
      </c>
      <c r="Q971" s="14">
        <v>0.343696029834827</v>
      </c>
      <c r="R971" s="14">
        <v>0.30862715139858699</v>
      </c>
      <c r="S971" s="14"/>
      <c r="T971" s="14">
        <v>0.329121952275235</v>
      </c>
      <c r="U971" s="14">
        <v>0.332944216706346</v>
      </c>
      <c r="V971" s="14"/>
      <c r="W971" s="14">
        <v>0.32423928747887198</v>
      </c>
      <c r="X971" s="14">
        <v>0.333122535449557</v>
      </c>
      <c r="Y971" s="14"/>
      <c r="Z971" s="14">
        <v>0.32719623519254698</v>
      </c>
      <c r="AA971" s="14">
        <v>0.334331333492633</v>
      </c>
    </row>
    <row r="972" spans="2:27" x14ac:dyDescent="0.3">
      <c r="B972" t="s">
        <v>353</v>
      </c>
      <c r="C972" s="14">
        <v>0.19236935202371</v>
      </c>
      <c r="D972" s="14">
        <v>0.18022042536448099</v>
      </c>
      <c r="E972" s="14">
        <v>0.20445270839551</v>
      </c>
      <c r="F972" s="14"/>
      <c r="G972" s="14">
        <v>0.13513195188453</v>
      </c>
      <c r="H972" s="14">
        <v>0.16672357897581599</v>
      </c>
      <c r="I972" s="14">
        <v>0.145977474888553</v>
      </c>
      <c r="J972" s="14">
        <v>0.233038284301954</v>
      </c>
      <c r="K972" s="14">
        <v>0.20763963783308101</v>
      </c>
      <c r="L972" s="14">
        <v>0.234478100693055</v>
      </c>
      <c r="M972" s="14"/>
      <c r="N972" s="14">
        <v>0.132609617454819</v>
      </c>
      <c r="O972" s="14">
        <v>0.18544218262603501</v>
      </c>
      <c r="P972" s="14">
        <v>0.19489346955092701</v>
      </c>
      <c r="Q972" s="14">
        <v>0.21270668938860199</v>
      </c>
      <c r="R972" s="14">
        <v>0.238455715604761</v>
      </c>
      <c r="S972" s="14"/>
      <c r="T972" s="14">
        <v>0.168826514126517</v>
      </c>
      <c r="U972" s="14">
        <v>0.206710039121136</v>
      </c>
      <c r="V972" s="14"/>
      <c r="W972" s="14">
        <v>0.22866553008382201</v>
      </c>
      <c r="X972" s="14">
        <v>0.18424187114218599</v>
      </c>
      <c r="Y972" s="14"/>
      <c r="Z972" s="14">
        <v>0.14734702402781899</v>
      </c>
      <c r="AA972" s="14">
        <v>0.22203502523763199</v>
      </c>
    </row>
    <row r="973" spans="2:27" x14ac:dyDescent="0.3">
      <c r="B973" t="s">
        <v>52</v>
      </c>
      <c r="C973" s="14">
        <v>7.4524173337368896E-2</v>
      </c>
      <c r="D973" s="14">
        <v>6.6034317217671404E-2</v>
      </c>
      <c r="E973" s="14">
        <v>8.2870972878016994E-2</v>
      </c>
      <c r="F973" s="14"/>
      <c r="G973" s="14">
        <v>8.1152403002551596E-2</v>
      </c>
      <c r="H973" s="14">
        <v>7.7427917119343201E-2</v>
      </c>
      <c r="I973" s="14">
        <v>7.3291043918551499E-2</v>
      </c>
      <c r="J973" s="14">
        <v>5.5565258951430802E-2</v>
      </c>
      <c r="K973" s="14">
        <v>0.10750311341809</v>
      </c>
      <c r="L973" s="14">
        <v>6.3638532477626505E-2</v>
      </c>
      <c r="M973" s="14"/>
      <c r="N973" s="14">
        <v>3.9521750413479599E-2</v>
      </c>
      <c r="O973" s="14">
        <v>7.8817988446599194E-2</v>
      </c>
      <c r="P973" s="14">
        <v>4.973927473182E-2</v>
      </c>
      <c r="Q973" s="14">
        <v>3.5246139662978099E-2</v>
      </c>
      <c r="R973" s="14">
        <v>2.5222599009621999E-2</v>
      </c>
      <c r="S973" s="14"/>
      <c r="T973" s="14">
        <v>6.7571098296500806E-2</v>
      </c>
      <c r="U973" s="14">
        <v>7.8759511233396501E-2</v>
      </c>
      <c r="V973" s="14"/>
      <c r="W973" s="14">
        <v>5.6757477469441202E-2</v>
      </c>
      <c r="X973" s="14">
        <v>7.8502511793701296E-2</v>
      </c>
      <c r="Y973" s="14"/>
      <c r="Z973" s="14">
        <v>5.7182975922997002E-2</v>
      </c>
      <c r="AA973" s="14">
        <v>8.5950465991090297E-2</v>
      </c>
    </row>
    <row r="974" spans="2:27" x14ac:dyDescent="0.3">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row>
    <row r="975" spans="2:27" x14ac:dyDescent="0.3">
      <c r="B975" s="6" t="s">
        <v>68</v>
      </c>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row>
    <row r="976" spans="2:27" x14ac:dyDescent="0.3">
      <c r="B976" s="24" t="s">
        <v>347</v>
      </c>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row>
    <row r="977" spans="2:27" x14ac:dyDescent="0.3">
      <c r="B977" t="s">
        <v>354</v>
      </c>
      <c r="C977" s="14">
        <v>0.12650283431141801</v>
      </c>
      <c r="D977" s="14">
        <v>0.17503319080539001</v>
      </c>
      <c r="E977" s="14">
        <v>8.0540160821477094E-2</v>
      </c>
      <c r="F977" s="14"/>
      <c r="G977" s="14">
        <v>0.123187394092551</v>
      </c>
      <c r="H977" s="14">
        <v>0.128948089381902</v>
      </c>
      <c r="I977" s="14">
        <v>0.18468328094334499</v>
      </c>
      <c r="J977" s="14">
        <v>8.3021136053202702E-2</v>
      </c>
      <c r="K977" s="14">
        <v>0.11014186364663001</v>
      </c>
      <c r="L977" s="14">
        <v>0.124827566919002</v>
      </c>
      <c r="M977" s="14"/>
      <c r="N977" s="14">
        <v>0.15470753957723099</v>
      </c>
      <c r="O977" s="14">
        <v>0.13185541369713299</v>
      </c>
      <c r="P977" s="14">
        <v>0.20150109533921301</v>
      </c>
      <c r="Q977" s="14">
        <v>0.124134885738693</v>
      </c>
      <c r="R977" s="14">
        <v>3.0484577892019901E-2</v>
      </c>
      <c r="S977" s="14"/>
      <c r="T977" s="14">
        <v>0.16270536021627499</v>
      </c>
      <c r="U977" s="14">
        <v>0.101328522134868</v>
      </c>
      <c r="V977" s="14"/>
      <c r="W977" s="14">
        <v>0.108281093358463</v>
      </c>
      <c r="X977" s="14">
        <v>0.130832162395909</v>
      </c>
      <c r="Y977" s="14"/>
      <c r="Z977" s="14">
        <v>0.17328771727933501</v>
      </c>
      <c r="AA977" s="14">
        <v>9.7201298186804397E-2</v>
      </c>
    </row>
    <row r="978" spans="2:27" x14ac:dyDescent="0.3">
      <c r="B978" t="s">
        <v>355</v>
      </c>
      <c r="C978" s="14">
        <v>0.21599615481430001</v>
      </c>
      <c r="D978" s="14">
        <v>0.25852237019844099</v>
      </c>
      <c r="E978" s="14">
        <v>0.17634550239590299</v>
      </c>
      <c r="F978" s="14"/>
      <c r="G978" s="14">
        <v>0.268471404237629</v>
      </c>
      <c r="H978" s="14">
        <v>0.32393465424346102</v>
      </c>
      <c r="I978" s="14">
        <v>0.22895215064251201</v>
      </c>
      <c r="J978" s="14">
        <v>0.228770998865956</v>
      </c>
      <c r="K978" s="14">
        <v>0.12791065547900901</v>
      </c>
      <c r="L978" s="14">
        <v>0.13365981665545301</v>
      </c>
      <c r="M978" s="14"/>
      <c r="N978" s="14">
        <v>0.26224720668639701</v>
      </c>
      <c r="O978" s="14">
        <v>0.26459530263065001</v>
      </c>
      <c r="P978" s="14">
        <v>0.24061831721020399</v>
      </c>
      <c r="Q978" s="14">
        <v>0.21822826420184599</v>
      </c>
      <c r="R978" s="14">
        <v>8.0564736883559598E-2</v>
      </c>
      <c r="S978" s="14"/>
      <c r="T978" s="14">
        <v>0.234917198833416</v>
      </c>
      <c r="U978" s="14">
        <v>0.20283894390323601</v>
      </c>
      <c r="V978" s="14"/>
      <c r="W978" s="14">
        <v>0.18019020290267199</v>
      </c>
      <c r="X978" s="14">
        <v>0.22450333936945199</v>
      </c>
      <c r="Y978" s="14"/>
      <c r="Z978" s="14">
        <v>0.256967603061034</v>
      </c>
      <c r="AA978" s="14">
        <v>0.190335593224295</v>
      </c>
    </row>
    <row r="979" spans="2:27" x14ac:dyDescent="0.3">
      <c r="B979" t="s">
        <v>315</v>
      </c>
      <c r="C979" s="14">
        <v>0.27177885344855901</v>
      </c>
      <c r="D979" s="14">
        <v>0.27642493808666802</v>
      </c>
      <c r="E979" s="14">
        <v>0.26892347430663399</v>
      </c>
      <c r="F979" s="14"/>
      <c r="G979" s="14">
        <v>0.295441054122626</v>
      </c>
      <c r="H979" s="14">
        <v>0.26385864307102502</v>
      </c>
      <c r="I979" s="14">
        <v>0.228871242125992</v>
      </c>
      <c r="J979" s="14">
        <v>0.31540561037484499</v>
      </c>
      <c r="K979" s="14">
        <v>0.26549258955181199</v>
      </c>
      <c r="L979" s="14">
        <v>0.26684588281149202</v>
      </c>
      <c r="M979" s="14"/>
      <c r="N979" s="14">
        <v>0.26635104206231702</v>
      </c>
      <c r="O979" s="14">
        <v>0.28795687601199499</v>
      </c>
      <c r="P979" s="14">
        <v>0.25064654176460499</v>
      </c>
      <c r="Q979" s="14">
        <v>0.303657184307979</v>
      </c>
      <c r="R979" s="14">
        <v>0.313206524329665</v>
      </c>
      <c r="S979" s="14"/>
      <c r="T979" s="14">
        <v>0.25943344684138703</v>
      </c>
      <c r="U979" s="14">
        <v>0.28036353399522002</v>
      </c>
      <c r="V979" s="14"/>
      <c r="W979" s="14">
        <v>0.25955415115357899</v>
      </c>
      <c r="X979" s="14">
        <v>0.27468333700514402</v>
      </c>
      <c r="Y979" s="14"/>
      <c r="Z979" s="14">
        <v>0.24445652165953199</v>
      </c>
      <c r="AA979" s="14">
        <v>0.28889092557822299</v>
      </c>
    </row>
    <row r="980" spans="2:27" x14ac:dyDescent="0.3">
      <c r="B980" t="s">
        <v>356</v>
      </c>
      <c r="C980" s="14">
        <v>0.297457379797676</v>
      </c>
      <c r="D980" s="14">
        <v>0.221683278607929</v>
      </c>
      <c r="E980" s="14">
        <v>0.36621773844059202</v>
      </c>
      <c r="F980" s="14"/>
      <c r="G980" s="14">
        <v>0.244637592625983</v>
      </c>
      <c r="H980" s="14">
        <v>0.19870824510431401</v>
      </c>
      <c r="I980" s="14">
        <v>0.25118547535834002</v>
      </c>
      <c r="J980" s="14">
        <v>0.29285865079274098</v>
      </c>
      <c r="K980" s="14">
        <v>0.40183116424856902</v>
      </c>
      <c r="L980" s="14">
        <v>0.38357662812047799</v>
      </c>
      <c r="M980" s="14"/>
      <c r="N980" s="14">
        <v>0.25095643032012099</v>
      </c>
      <c r="O980" s="14">
        <v>0.25919289576899401</v>
      </c>
      <c r="P980" s="14">
        <v>0.243498775005622</v>
      </c>
      <c r="Q980" s="14">
        <v>0.24921580762887299</v>
      </c>
      <c r="R980" s="14">
        <v>0.48058412874946399</v>
      </c>
      <c r="S980" s="14"/>
      <c r="T980" s="14">
        <v>0.233237389134341</v>
      </c>
      <c r="U980" s="14">
        <v>0.34211432161391198</v>
      </c>
      <c r="V980" s="14"/>
      <c r="W980" s="14">
        <v>0.35388842107497398</v>
      </c>
      <c r="X980" s="14">
        <v>0.28404985235725999</v>
      </c>
      <c r="Y980" s="14"/>
      <c r="Z980" s="14">
        <v>0.26742337662654703</v>
      </c>
      <c r="AA980" s="14">
        <v>0.31626778121492699</v>
      </c>
    </row>
    <row r="981" spans="2:27" x14ac:dyDescent="0.3">
      <c r="B981" t="s">
        <v>52</v>
      </c>
      <c r="C981" s="14">
        <v>8.8264777628046298E-2</v>
      </c>
      <c r="D981" s="14">
        <v>6.8336222301572297E-2</v>
      </c>
      <c r="E981" s="14">
        <v>0.107973124035393</v>
      </c>
      <c r="F981" s="14"/>
      <c r="G981" s="14">
        <v>6.8262554921211693E-2</v>
      </c>
      <c r="H981" s="14">
        <v>8.4550368199297093E-2</v>
      </c>
      <c r="I981" s="14">
        <v>0.10630785092981</v>
      </c>
      <c r="J981" s="14">
        <v>7.9943603913256403E-2</v>
      </c>
      <c r="K981" s="14">
        <v>9.46237270739788E-2</v>
      </c>
      <c r="L981" s="14">
        <v>9.1090105493573895E-2</v>
      </c>
      <c r="M981" s="14"/>
      <c r="N981" s="14">
        <v>6.5737781353934793E-2</v>
      </c>
      <c r="O981" s="14">
        <v>5.6399511891228098E-2</v>
      </c>
      <c r="P981" s="14">
        <v>6.3735270680355602E-2</v>
      </c>
      <c r="Q981" s="14">
        <v>0.10476385812261001</v>
      </c>
      <c r="R981" s="14">
        <v>9.5160032145292103E-2</v>
      </c>
      <c r="S981" s="14"/>
      <c r="T981" s="14">
        <v>0.109706604974582</v>
      </c>
      <c r="U981" s="14">
        <v>7.3354678352764005E-2</v>
      </c>
      <c r="V981" s="14"/>
      <c r="W981" s="14">
        <v>9.8086131510311897E-2</v>
      </c>
      <c r="X981" s="14">
        <v>8.5931308872234297E-2</v>
      </c>
      <c r="Y981" s="14"/>
      <c r="Z981" s="14">
        <v>5.7864781373551902E-2</v>
      </c>
      <c r="AA981" s="14">
        <v>0.107304401795751</v>
      </c>
    </row>
    <row r="982" spans="2:27" x14ac:dyDescent="0.3">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row>
    <row r="983" spans="2:27" x14ac:dyDescent="0.3">
      <c r="B983" s="6" t="s">
        <v>369</v>
      </c>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row>
    <row r="984" spans="2:27" x14ac:dyDescent="0.3">
      <c r="B984" s="24" t="s">
        <v>347</v>
      </c>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row>
    <row r="985" spans="2:27" x14ac:dyDescent="0.3">
      <c r="B985" t="s">
        <v>357</v>
      </c>
      <c r="C985" s="14">
        <v>0.54464266390379301</v>
      </c>
      <c r="D985" s="14">
        <v>0.55768089149482503</v>
      </c>
      <c r="E985" s="14">
        <v>0.53225083926832495</v>
      </c>
      <c r="F985" s="14"/>
      <c r="G985" s="14">
        <v>0.36437327786866702</v>
      </c>
      <c r="H985" s="14">
        <v>0.54272161490128101</v>
      </c>
      <c r="I985" s="14">
        <v>0.45314200866125798</v>
      </c>
      <c r="J985" s="14">
        <v>0.56808301232582303</v>
      </c>
      <c r="K985" s="14">
        <v>0.61002108822213597</v>
      </c>
      <c r="L985" s="14">
        <v>0.66935658624922501</v>
      </c>
      <c r="M985" s="14"/>
      <c r="N985" s="14">
        <v>0.53436896408559897</v>
      </c>
      <c r="O985" s="14">
        <v>0.60172891358662195</v>
      </c>
      <c r="P985" s="14">
        <v>0.54733653412661598</v>
      </c>
      <c r="Q985" s="14">
        <v>0.61061054132182102</v>
      </c>
      <c r="R985" s="14">
        <v>0.54784937979303805</v>
      </c>
      <c r="S985" s="14"/>
      <c r="T985" s="14">
        <v>0.49980772710235399</v>
      </c>
      <c r="U985" s="14">
        <v>0.57168939591564005</v>
      </c>
      <c r="V985" s="14"/>
      <c r="W985" s="14">
        <v>0.66740346788511995</v>
      </c>
      <c r="X985" s="14">
        <v>0.51327543247267804</v>
      </c>
      <c r="Y985" s="14"/>
      <c r="Z985" s="14">
        <v>0.57845445320658695</v>
      </c>
      <c r="AA985" s="14">
        <v>0.52394208295473399</v>
      </c>
    </row>
    <row r="986" spans="2:27" x14ac:dyDescent="0.3">
      <c r="B986" t="s">
        <v>358</v>
      </c>
      <c r="C986" s="14">
        <v>0.52049155214923004</v>
      </c>
      <c r="D986" s="14">
        <v>0.562243947976241</v>
      </c>
      <c r="E986" s="14">
        <v>0.48153254871845103</v>
      </c>
      <c r="F986" s="14"/>
      <c r="G986" s="14">
        <v>0.323585926425693</v>
      </c>
      <c r="H986" s="14">
        <v>0.45438011711905602</v>
      </c>
      <c r="I986" s="14">
        <v>0.42754878500411703</v>
      </c>
      <c r="J986" s="14">
        <v>0.54118416693027904</v>
      </c>
      <c r="K986" s="14">
        <v>0.60925644945216595</v>
      </c>
      <c r="L986" s="14">
        <v>0.69261448607226195</v>
      </c>
      <c r="M986" s="14"/>
      <c r="N986" s="14">
        <v>0.54413762998102</v>
      </c>
      <c r="O986" s="14">
        <v>0.61963606468517796</v>
      </c>
      <c r="P986" s="14">
        <v>0.58241149084936195</v>
      </c>
      <c r="Q986" s="14">
        <v>0.53878334805060002</v>
      </c>
      <c r="R986" s="14">
        <v>0.40812721649989098</v>
      </c>
      <c r="S986" s="14"/>
      <c r="T986" s="14">
        <v>0.48625813033740001</v>
      </c>
      <c r="U986" s="14">
        <v>0.54114290691066602</v>
      </c>
      <c r="V986" s="14"/>
      <c r="W986" s="14">
        <v>0.67309119907427195</v>
      </c>
      <c r="X986" s="14">
        <v>0.48150004764480903</v>
      </c>
      <c r="Y986" s="14"/>
      <c r="Z986" s="14">
        <v>0.54678879431371497</v>
      </c>
      <c r="AA986" s="14">
        <v>0.50439159999088801</v>
      </c>
    </row>
    <row r="987" spans="2:27" x14ac:dyDescent="0.3">
      <c r="B987" t="s">
        <v>359</v>
      </c>
      <c r="C987" s="14">
        <v>0.28063274967549001</v>
      </c>
      <c r="D987" s="14">
        <v>0.30346797805626202</v>
      </c>
      <c r="E987" s="14">
        <v>0.25931033978892298</v>
      </c>
      <c r="F987" s="14"/>
      <c r="G987" s="14">
        <v>0.22489543595618</v>
      </c>
      <c r="H987" s="14">
        <v>0.26546917629417799</v>
      </c>
      <c r="I987" s="14">
        <v>0.25756648835924201</v>
      </c>
      <c r="J987" s="14">
        <v>0.28280815645201002</v>
      </c>
      <c r="K987" s="14">
        <v>0.27383692987538799</v>
      </c>
      <c r="L987" s="14">
        <v>0.34603586506398498</v>
      </c>
      <c r="M987" s="14"/>
      <c r="N987" s="14">
        <v>0.36689339555261202</v>
      </c>
      <c r="O987" s="14">
        <v>0.35597678052401999</v>
      </c>
      <c r="P987" s="14">
        <v>0.30668146085188602</v>
      </c>
      <c r="Q987" s="14">
        <v>0.23588162655116901</v>
      </c>
      <c r="R987" s="14">
        <v>0.17056262503596401</v>
      </c>
      <c r="S987" s="14"/>
      <c r="T987" s="14">
        <v>0.28127417783941699</v>
      </c>
      <c r="U987" s="14">
        <v>0.28024580732891302</v>
      </c>
      <c r="V987" s="14"/>
      <c r="W987" s="14">
        <v>0.34173716935218201</v>
      </c>
      <c r="X987" s="14">
        <v>0.26501965159123198</v>
      </c>
      <c r="Y987" s="14"/>
      <c r="Z987" s="14">
        <v>0.32059938562295298</v>
      </c>
      <c r="AA987" s="14">
        <v>0.25616398893399001</v>
      </c>
    </row>
    <row r="988" spans="2:27" x14ac:dyDescent="0.3">
      <c r="B988" t="s">
        <v>360</v>
      </c>
      <c r="C988" s="14">
        <v>0.25709953048338702</v>
      </c>
      <c r="D988" s="14">
        <v>0.30981134224825801</v>
      </c>
      <c r="E988" s="14">
        <v>0.20643267741812599</v>
      </c>
      <c r="F988" s="14"/>
      <c r="G988" s="14">
        <v>0.20059403547648799</v>
      </c>
      <c r="H988" s="14">
        <v>0.231417245900324</v>
      </c>
      <c r="I988" s="14">
        <v>0.25553696140990301</v>
      </c>
      <c r="J988" s="14">
        <v>0.24482462142650999</v>
      </c>
      <c r="K988" s="14">
        <v>0.29327422621705002</v>
      </c>
      <c r="L988" s="14">
        <v>0.30026054227343202</v>
      </c>
      <c r="M988" s="14"/>
      <c r="N988" s="14">
        <v>0.26497185450598698</v>
      </c>
      <c r="O988" s="14">
        <v>0.323435851109246</v>
      </c>
      <c r="P988" s="14">
        <v>0.311538111181905</v>
      </c>
      <c r="Q988" s="14">
        <v>0.26880600218759898</v>
      </c>
      <c r="R988" s="14">
        <v>0.245459422133084</v>
      </c>
      <c r="S988" s="14"/>
      <c r="T988" s="14">
        <v>0.263084925172682</v>
      </c>
      <c r="U988" s="14">
        <v>0.25348883360957503</v>
      </c>
      <c r="V988" s="14"/>
      <c r="W988" s="14">
        <v>0.31101402414231899</v>
      </c>
      <c r="X988" s="14">
        <v>0.24332356661507901</v>
      </c>
      <c r="Y988" s="14"/>
      <c r="Z988" s="14">
        <v>0.25512525179796902</v>
      </c>
      <c r="AA988" s="14">
        <v>0.25830824249142398</v>
      </c>
    </row>
    <row r="989" spans="2:27" x14ac:dyDescent="0.3">
      <c r="B989" t="s">
        <v>361</v>
      </c>
      <c r="C989" s="14">
        <v>0.24977325240989201</v>
      </c>
      <c r="D989" s="14">
        <v>0.28064057015299299</v>
      </c>
      <c r="E989" s="14">
        <v>0.218829711539614</v>
      </c>
      <c r="F989" s="14"/>
      <c r="G989" s="14">
        <v>0.23535250400268601</v>
      </c>
      <c r="H989" s="14">
        <v>0.22205026365963099</v>
      </c>
      <c r="I989" s="14">
        <v>0.214455252276776</v>
      </c>
      <c r="J989" s="14">
        <v>0.26946611394965297</v>
      </c>
      <c r="K989" s="14">
        <v>0.316867429195546</v>
      </c>
      <c r="L989" s="14">
        <v>0.25082371551523402</v>
      </c>
      <c r="M989" s="14"/>
      <c r="N989" s="14">
        <v>0.29574477308019298</v>
      </c>
      <c r="O989" s="14">
        <v>0.23851565011606801</v>
      </c>
      <c r="P989" s="14">
        <v>0.31183027961876902</v>
      </c>
      <c r="Q989" s="14">
        <v>0.224369511935712</v>
      </c>
      <c r="R989" s="14">
        <v>0.25767965760100697</v>
      </c>
      <c r="S989" s="14"/>
      <c r="T989" s="14">
        <v>0.242176835608892</v>
      </c>
      <c r="U989" s="14">
        <v>0.254355800398682</v>
      </c>
      <c r="V989" s="14"/>
      <c r="W989" s="14">
        <v>0.29079434789888098</v>
      </c>
      <c r="X989" s="14">
        <v>0.239291745658302</v>
      </c>
      <c r="Y989" s="14"/>
      <c r="Z989" s="14">
        <v>0.24649331119687701</v>
      </c>
      <c r="AA989" s="14">
        <v>0.25178132976954198</v>
      </c>
    </row>
    <row r="990" spans="2:27" x14ac:dyDescent="0.3">
      <c r="B990" t="s">
        <v>362</v>
      </c>
      <c r="C990" s="14">
        <v>0.20187504078611099</v>
      </c>
      <c r="D990" s="14">
        <v>0.198320704463537</v>
      </c>
      <c r="E990" s="14">
        <v>0.20610344944431799</v>
      </c>
      <c r="F990" s="14"/>
      <c r="G990" s="14">
        <v>0.22134242870885101</v>
      </c>
      <c r="H990" s="14">
        <v>0.182886329954078</v>
      </c>
      <c r="I990" s="14">
        <v>0.17512684831819</v>
      </c>
      <c r="J990" s="14">
        <v>0.28575975300357298</v>
      </c>
      <c r="K990" s="14">
        <v>0.182588287179375</v>
      </c>
      <c r="L990" s="14">
        <v>0.17254973466125401</v>
      </c>
      <c r="M990" s="14"/>
      <c r="N990" s="14">
        <v>0.244580393779678</v>
      </c>
      <c r="O990" s="14">
        <v>0.21809331493488199</v>
      </c>
      <c r="P990" s="14">
        <v>0.16130827161594899</v>
      </c>
      <c r="Q990" s="14">
        <v>0.21334508728937901</v>
      </c>
      <c r="R990" s="14">
        <v>0.21621515017215401</v>
      </c>
      <c r="S990" s="14"/>
      <c r="T990" s="14">
        <v>0.22416391168247499</v>
      </c>
      <c r="U990" s="14">
        <v>0.188429251386419</v>
      </c>
      <c r="V990" s="14"/>
      <c r="W990" s="14">
        <v>0.184128414104301</v>
      </c>
      <c r="X990" s="14">
        <v>0.20640957076796601</v>
      </c>
      <c r="Y990" s="14"/>
      <c r="Z990" s="14">
        <v>0.217690484668489</v>
      </c>
      <c r="AA990" s="14">
        <v>0.19219235663708101</v>
      </c>
    </row>
    <row r="991" spans="2:27" x14ac:dyDescent="0.3">
      <c r="B991" t="s">
        <v>52</v>
      </c>
      <c r="C991" s="14">
        <v>0.157187960436489</v>
      </c>
      <c r="D991" s="14">
        <v>0.118348336310182</v>
      </c>
      <c r="E991" s="14">
        <v>0.19374192174374799</v>
      </c>
      <c r="F991" s="14"/>
      <c r="G991" s="14">
        <v>0.13521916855775601</v>
      </c>
      <c r="H991" s="14">
        <v>0.12452103173700001</v>
      </c>
      <c r="I991" s="14">
        <v>0.184141184858788</v>
      </c>
      <c r="J991" s="14">
        <v>0.15620110568506201</v>
      </c>
      <c r="K991" s="14">
        <v>0.21722884479431201</v>
      </c>
      <c r="L991" s="14">
        <v>0.14050869593818099</v>
      </c>
      <c r="M991" s="14"/>
      <c r="N991" s="14">
        <v>0.10648215409527</v>
      </c>
      <c r="O991" s="14">
        <v>0.107384181704741</v>
      </c>
      <c r="P991" s="14">
        <v>0.14974634207203</v>
      </c>
      <c r="Q991" s="14">
        <v>0.10853067595866001</v>
      </c>
      <c r="R991" s="14">
        <v>0.13731915046668999</v>
      </c>
      <c r="S991" s="14"/>
      <c r="T991" s="14">
        <v>0.16740035515909901</v>
      </c>
      <c r="U991" s="14">
        <v>0.15102732047652001</v>
      </c>
      <c r="V991" s="14"/>
      <c r="W991" s="14">
        <v>0.17763125576675101</v>
      </c>
      <c r="X991" s="14">
        <v>0.15196439106383799</v>
      </c>
      <c r="Y991" s="14"/>
      <c r="Z991" s="14">
        <v>0.101465897097977</v>
      </c>
      <c r="AA991" s="14">
        <v>0.19130266144972999</v>
      </c>
    </row>
    <row r="992" spans="2:27" x14ac:dyDescent="0.3">
      <c r="B992" t="s">
        <v>363</v>
      </c>
      <c r="C992" s="14">
        <v>7.0197784836323204E-2</v>
      </c>
      <c r="D992" s="14">
        <v>8.8504831578453097E-2</v>
      </c>
      <c r="E992" s="14">
        <v>5.25302366456031E-2</v>
      </c>
      <c r="F992" s="14"/>
      <c r="G992" s="14">
        <v>9.6609492146012305E-2</v>
      </c>
      <c r="H992" s="14">
        <v>0.10538481370861801</v>
      </c>
      <c r="I992" s="14">
        <v>6.9180520150945599E-2</v>
      </c>
      <c r="J992" s="14">
        <v>8.3582732435289797E-2</v>
      </c>
      <c r="K992" s="14">
        <v>4.3290588516684401E-2</v>
      </c>
      <c r="L992" s="14">
        <v>3.4283166164211197E-2</v>
      </c>
      <c r="M992" s="14"/>
      <c r="N992" s="14">
        <v>0.108359968464875</v>
      </c>
      <c r="O992" s="14">
        <v>6.3024118144069594E-2</v>
      </c>
      <c r="P992" s="14">
        <v>5.2216946781776297E-2</v>
      </c>
      <c r="Q992" s="14">
        <v>7.66163088690094E-2</v>
      </c>
      <c r="R992" s="14">
        <v>3.94293747877799E-2</v>
      </c>
      <c r="S992" s="14"/>
      <c r="T992" s="14">
        <v>8.50168454605367E-2</v>
      </c>
      <c r="U992" s="14">
        <v>6.1258167877667302E-2</v>
      </c>
      <c r="V992" s="14"/>
      <c r="W992" s="14">
        <v>4.6427284236488002E-2</v>
      </c>
      <c r="X992" s="14">
        <v>7.6271505188154107E-2</v>
      </c>
      <c r="Y992" s="14"/>
      <c r="Z992" s="14">
        <v>8.7206167507989402E-2</v>
      </c>
      <c r="AA992" s="14">
        <v>5.9784748153928098E-2</v>
      </c>
    </row>
    <row r="993" spans="2:27" x14ac:dyDescent="0.3">
      <c r="B993" t="s">
        <v>364</v>
      </c>
      <c r="C993" s="14">
        <v>6.2001237007277797E-2</v>
      </c>
      <c r="D993" s="14">
        <v>6.7610187188151802E-2</v>
      </c>
      <c r="E993" s="14">
        <v>5.6738208000644497E-2</v>
      </c>
      <c r="F993" s="14"/>
      <c r="G993" s="14">
        <v>0.17128874613973899</v>
      </c>
      <c r="H993" s="14">
        <v>8.8336993965624305E-2</v>
      </c>
      <c r="I993" s="14">
        <v>5.5937524773113902E-2</v>
      </c>
      <c r="J993" s="14">
        <v>3.2205897775454698E-2</v>
      </c>
      <c r="K993" s="14">
        <v>1.83652336166426E-2</v>
      </c>
      <c r="L993" s="14">
        <v>2.6773580872056901E-2</v>
      </c>
      <c r="M993" s="14"/>
      <c r="N993" s="14">
        <v>7.2227460467073498E-2</v>
      </c>
      <c r="O993" s="14">
        <v>3.0304603484671101E-2</v>
      </c>
      <c r="P993" s="14">
        <v>2.7927894924053401E-2</v>
      </c>
      <c r="Q993" s="14">
        <v>5.7689597859084001E-2</v>
      </c>
      <c r="R993" s="14">
        <v>0.172908635498352</v>
      </c>
      <c r="S993" s="14"/>
      <c r="T993" s="14">
        <v>4.5710112198603298E-2</v>
      </c>
      <c r="U993" s="14">
        <v>7.1828878536542101E-2</v>
      </c>
      <c r="V993" s="14"/>
      <c r="W993" s="14">
        <v>1.9995731984056499E-2</v>
      </c>
      <c r="X993" s="14">
        <v>7.2734275197909801E-2</v>
      </c>
      <c r="Y993" s="14"/>
      <c r="Z993" s="14">
        <v>9.4936565530998399E-2</v>
      </c>
      <c r="AA993" s="14">
        <v>4.1837251360626E-2</v>
      </c>
    </row>
    <row r="994" spans="2:27" x14ac:dyDescent="0.3">
      <c r="B994" t="s">
        <v>365</v>
      </c>
      <c r="C994" s="14">
        <v>5.7873878757458301E-2</v>
      </c>
      <c r="D994" s="14">
        <v>6.2861512690598101E-2</v>
      </c>
      <c r="E994" s="14">
        <v>5.3203998987398297E-2</v>
      </c>
      <c r="F994" s="14"/>
      <c r="G994" s="14">
        <v>0.140805391466781</v>
      </c>
      <c r="H994" s="14">
        <v>7.92170543949135E-2</v>
      </c>
      <c r="I994" s="14">
        <v>4.1631294338535199E-2</v>
      </c>
      <c r="J994" s="14">
        <v>7.5695995515659503E-2</v>
      </c>
      <c r="K994" s="14">
        <v>1.9951047239515601E-2</v>
      </c>
      <c r="L994" s="14">
        <v>1.14437000257228E-2</v>
      </c>
      <c r="M994" s="14"/>
      <c r="N994" s="14">
        <v>5.4550333381865899E-2</v>
      </c>
      <c r="O994" s="14">
        <v>3.6458876930106701E-2</v>
      </c>
      <c r="P994" s="14">
        <v>4.4811191993453597E-2</v>
      </c>
      <c r="Q994" s="14">
        <v>3.8686280814884497E-2</v>
      </c>
      <c r="R994" s="14">
        <v>0.122154953321136</v>
      </c>
      <c r="S994" s="14"/>
      <c r="T994" s="14">
        <v>6.3964107592904496E-2</v>
      </c>
      <c r="U994" s="14">
        <v>5.4199940553137198E-2</v>
      </c>
      <c r="V994" s="14"/>
      <c r="W994" s="14">
        <v>2.7655488862114601E-2</v>
      </c>
      <c r="X994" s="14">
        <v>6.5595131784337402E-2</v>
      </c>
      <c r="Y994" s="14"/>
      <c r="Z994" s="14">
        <v>5.6304823867444502E-2</v>
      </c>
      <c r="AA994" s="14">
        <v>5.8834500730858698E-2</v>
      </c>
    </row>
    <row r="995" spans="2:27" x14ac:dyDescent="0.3">
      <c r="B995" t="s">
        <v>366</v>
      </c>
      <c r="C995" s="14">
        <v>3.51334371201239E-2</v>
      </c>
      <c r="D995" s="14">
        <v>3.7854399928463997E-2</v>
      </c>
      <c r="E995" s="14">
        <v>3.2599011837188101E-2</v>
      </c>
      <c r="F995" s="14"/>
      <c r="G995" s="14">
        <v>4.2405921509672602E-2</v>
      </c>
      <c r="H995" s="14">
        <v>8.2275362447477199E-2</v>
      </c>
      <c r="I995" s="14">
        <v>4.4625030327333899E-2</v>
      </c>
      <c r="J995" s="14">
        <v>1.39510272838237E-2</v>
      </c>
      <c r="K995" s="14">
        <v>1.8673959616629002E-2</v>
      </c>
      <c r="L995" s="14">
        <v>1.40504617384026E-2</v>
      </c>
      <c r="M995" s="14"/>
      <c r="N995" s="14">
        <v>1.8658614726793601E-2</v>
      </c>
      <c r="O995" s="14">
        <v>2.78973161209774E-2</v>
      </c>
      <c r="P995" s="14">
        <v>3.3125947443112001E-2</v>
      </c>
      <c r="Q995" s="14">
        <v>5.5303686274101899E-2</v>
      </c>
      <c r="R995" s="14">
        <v>9.4805799749394098E-2</v>
      </c>
      <c r="S995" s="14"/>
      <c r="T995" s="14">
        <v>3.5367222626807103E-2</v>
      </c>
      <c r="U995" s="14">
        <v>3.4992405719198497E-2</v>
      </c>
      <c r="V995" s="14"/>
      <c r="W995" s="14">
        <v>9.7566906558762996E-3</v>
      </c>
      <c r="X995" s="14">
        <v>4.16175774442121E-2</v>
      </c>
      <c r="Y995" s="14"/>
      <c r="Z995" s="14">
        <v>3.3887591696035502E-2</v>
      </c>
      <c r="AA995" s="14">
        <v>3.5896180665589798E-2</v>
      </c>
    </row>
    <row r="996" spans="2:27" x14ac:dyDescent="0.3">
      <c r="B996" t="s">
        <v>367</v>
      </c>
      <c r="C996" s="14">
        <v>2.3629259641956901E-2</v>
      </c>
      <c r="D996" s="14">
        <v>2.8732943355136899E-2</v>
      </c>
      <c r="E996" s="14">
        <v>1.87188928304407E-2</v>
      </c>
      <c r="F996" s="14"/>
      <c r="G996" s="14">
        <v>3.8362524565759303E-2</v>
      </c>
      <c r="H996" s="14">
        <v>3.3818299341397497E-2</v>
      </c>
      <c r="I996" s="14">
        <v>2.7638285536233299E-2</v>
      </c>
      <c r="J996" s="14">
        <v>2.5527530266985999E-2</v>
      </c>
      <c r="K996" s="14">
        <v>7.8947892895503795E-3</v>
      </c>
      <c r="L996" s="14">
        <v>1.18435358839827E-2</v>
      </c>
      <c r="M996" s="14"/>
      <c r="N996" s="14">
        <v>1.8484499030929899E-2</v>
      </c>
      <c r="O996" s="14">
        <v>1.1686480295696499E-2</v>
      </c>
      <c r="P996" s="14">
        <v>3.5931773879681397E-2</v>
      </c>
      <c r="Q996" s="14">
        <v>2.6682981354423801E-2</v>
      </c>
      <c r="R996" s="14">
        <v>5.1734489070812198E-2</v>
      </c>
      <c r="S996" s="14"/>
      <c r="T996" s="14">
        <v>1.5877609616178501E-2</v>
      </c>
      <c r="U996" s="14">
        <v>2.8305452268822001E-2</v>
      </c>
      <c r="V996" s="14"/>
      <c r="W996" s="14">
        <v>8.1102295243222402E-3</v>
      </c>
      <c r="X996" s="14">
        <v>2.75946052042127E-2</v>
      </c>
      <c r="Y996" s="14"/>
      <c r="Z996" s="14">
        <v>2.3337986304984699E-2</v>
      </c>
      <c r="AA996" s="14">
        <v>2.3807585823878302E-2</v>
      </c>
    </row>
    <row r="997" spans="2:27" x14ac:dyDescent="0.3">
      <c r="B997" t="s">
        <v>368</v>
      </c>
      <c r="C997" s="14">
        <v>2.1309330183366299E-2</v>
      </c>
      <c r="D997" s="14">
        <v>2.3039356259944899E-2</v>
      </c>
      <c r="E997" s="14">
        <v>1.9694095830482601E-2</v>
      </c>
      <c r="F997" s="14"/>
      <c r="G997" s="14">
        <v>2.7633335817804201E-2</v>
      </c>
      <c r="H997" s="14">
        <v>5.0450683473570797E-2</v>
      </c>
      <c r="I997" s="14">
        <v>3.0410452322213399E-2</v>
      </c>
      <c r="J997" s="14">
        <v>8.9745287088549095E-3</v>
      </c>
      <c r="K997" s="14">
        <v>0</v>
      </c>
      <c r="L997" s="14">
        <v>1.08136248746659E-2</v>
      </c>
      <c r="M997" s="14"/>
      <c r="N997" s="14">
        <v>2.48364424053737E-2</v>
      </c>
      <c r="O997" s="14">
        <v>2.5295901326625299E-2</v>
      </c>
      <c r="P997" s="14">
        <v>1.56631365188627E-2</v>
      </c>
      <c r="Q997" s="14">
        <v>1.05716797208837E-2</v>
      </c>
      <c r="R997" s="14">
        <v>6.2972638589105095E-2</v>
      </c>
      <c r="S997" s="14"/>
      <c r="T997" s="14">
        <v>2.66929098523657E-2</v>
      </c>
      <c r="U997" s="14">
        <v>1.80616789774171E-2</v>
      </c>
      <c r="V997" s="14"/>
      <c r="W997" s="14">
        <v>8.0222341612743893E-3</v>
      </c>
      <c r="X997" s="14">
        <v>2.47043830215329E-2</v>
      </c>
      <c r="Y997" s="14"/>
      <c r="Z997" s="14">
        <v>2.7000176317619098E-2</v>
      </c>
      <c r="AA997" s="14">
        <v>1.7825225274993198E-2</v>
      </c>
    </row>
    <row r="998" spans="2:27" x14ac:dyDescent="0.3">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row>
    <row r="999" spans="2:27" x14ac:dyDescent="0.3">
      <c r="B999" s="6" t="s">
        <v>370</v>
      </c>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row>
    <row r="1000" spans="2:27" x14ac:dyDescent="0.3">
      <c r="B1000" s="24" t="s">
        <v>347</v>
      </c>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row>
    <row r="1001" spans="2:27" x14ac:dyDescent="0.3">
      <c r="B1001" t="s">
        <v>357</v>
      </c>
      <c r="C1001" s="14">
        <v>0.47334196157904201</v>
      </c>
      <c r="D1001" s="14">
        <v>0.51759834552225603</v>
      </c>
      <c r="E1001" s="14">
        <v>0.43129194839553497</v>
      </c>
      <c r="F1001" s="14"/>
      <c r="G1001" s="14">
        <v>0.48435815461574</v>
      </c>
      <c r="H1001" s="14">
        <v>0.46791553533437402</v>
      </c>
      <c r="I1001" s="14">
        <v>0.46822151486906499</v>
      </c>
      <c r="J1001" s="14">
        <v>0.45888738699863502</v>
      </c>
      <c r="K1001" s="14">
        <v>0.46555875466632901</v>
      </c>
      <c r="L1001" s="14">
        <v>0.49089532994856</v>
      </c>
      <c r="M1001" s="14"/>
      <c r="N1001" s="14">
        <v>0.50866068113166896</v>
      </c>
      <c r="O1001" s="14">
        <v>0.46626227062863201</v>
      </c>
      <c r="P1001" s="14">
        <v>0.50652569862357499</v>
      </c>
      <c r="Q1001" s="14">
        <v>0.50452025036327397</v>
      </c>
      <c r="R1001" s="14">
        <v>0.45414679936702002</v>
      </c>
      <c r="S1001" s="14"/>
      <c r="T1001" s="14">
        <v>0.46309735600885599</v>
      </c>
      <c r="U1001" s="14">
        <v>0.47959451961712601</v>
      </c>
      <c r="V1001" s="14"/>
      <c r="W1001" s="14">
        <v>0.483511524251795</v>
      </c>
      <c r="X1001" s="14">
        <v>0.47126484814205499</v>
      </c>
      <c r="Y1001" s="14"/>
      <c r="Z1001" s="14">
        <v>0.53014026891630095</v>
      </c>
      <c r="AA1001" s="14">
        <v>0.43521160011717502</v>
      </c>
    </row>
    <row r="1002" spans="2:27" x14ac:dyDescent="0.3">
      <c r="B1002" t="s">
        <v>361</v>
      </c>
      <c r="C1002" s="14">
        <v>0.42272493593871102</v>
      </c>
      <c r="D1002" s="14">
        <v>0.46029420812412702</v>
      </c>
      <c r="E1002" s="14">
        <v>0.38304994899932399</v>
      </c>
      <c r="F1002" s="14"/>
      <c r="G1002" s="14">
        <v>0.49862660477473197</v>
      </c>
      <c r="H1002" s="14">
        <v>0.37588545414055902</v>
      </c>
      <c r="I1002" s="14">
        <v>0.41372599550429501</v>
      </c>
      <c r="J1002" s="14">
        <v>0.37465644256103797</v>
      </c>
      <c r="K1002" s="14">
        <v>0.464851960706755</v>
      </c>
      <c r="L1002" s="14">
        <v>0.421229756365471</v>
      </c>
      <c r="M1002" s="14"/>
      <c r="N1002" s="14">
        <v>0.46323446440432797</v>
      </c>
      <c r="O1002" s="14">
        <v>0.43553290968006803</v>
      </c>
      <c r="P1002" s="14">
        <v>0.44655585227972999</v>
      </c>
      <c r="Q1002" s="14">
        <v>0.42831347389777402</v>
      </c>
      <c r="R1002" s="14">
        <v>0.49134924618111903</v>
      </c>
      <c r="S1002" s="14"/>
      <c r="T1002" s="14">
        <v>0.384918955338935</v>
      </c>
      <c r="U1002" s="14">
        <v>0.445798941693966</v>
      </c>
      <c r="V1002" s="14"/>
      <c r="W1002" s="14">
        <v>0.41654463306070799</v>
      </c>
      <c r="X1002" s="14">
        <v>0.42398725080569599</v>
      </c>
      <c r="Y1002" s="14"/>
      <c r="Z1002" s="14">
        <v>0.46943335974274802</v>
      </c>
      <c r="AA1002" s="14">
        <v>0.39136820778153902</v>
      </c>
    </row>
    <row r="1003" spans="2:27" x14ac:dyDescent="0.3">
      <c r="B1003" t="s">
        <v>358</v>
      </c>
      <c r="C1003" s="14">
        <v>0.41540613898500101</v>
      </c>
      <c r="D1003" s="14">
        <v>0.43154005618346403</v>
      </c>
      <c r="E1003" s="14">
        <v>0.40106341138307</v>
      </c>
      <c r="F1003" s="14"/>
      <c r="G1003" s="14">
        <v>0.37093535404581701</v>
      </c>
      <c r="H1003" s="14">
        <v>0.45241337068996001</v>
      </c>
      <c r="I1003" s="14">
        <v>0.39888814528869598</v>
      </c>
      <c r="J1003" s="14">
        <v>0.40457347064788202</v>
      </c>
      <c r="K1003" s="14">
        <v>0.44990435027889603</v>
      </c>
      <c r="L1003" s="14">
        <v>0.416261615518767</v>
      </c>
      <c r="M1003" s="14"/>
      <c r="N1003" s="14">
        <v>0.462147561308483</v>
      </c>
      <c r="O1003" s="14">
        <v>0.43056651298958898</v>
      </c>
      <c r="P1003" s="14">
        <v>0.426380144505843</v>
      </c>
      <c r="Q1003" s="14">
        <v>0.51927039956230303</v>
      </c>
      <c r="R1003" s="14">
        <v>0.31405103939600698</v>
      </c>
      <c r="S1003" s="14"/>
      <c r="T1003" s="14">
        <v>0.42195712595681001</v>
      </c>
      <c r="U1003" s="14">
        <v>0.41140789562000701</v>
      </c>
      <c r="V1003" s="14"/>
      <c r="W1003" s="14">
        <v>0.41756534047584598</v>
      </c>
      <c r="X1003" s="14">
        <v>0.41496512627146298</v>
      </c>
      <c r="Y1003" s="14"/>
      <c r="Z1003" s="14">
        <v>0.47461712473185702</v>
      </c>
      <c r="AA1003" s="14">
        <v>0.37565607608902402</v>
      </c>
    </row>
    <row r="1004" spans="2:27" x14ac:dyDescent="0.3">
      <c r="B1004" t="s">
        <v>362</v>
      </c>
      <c r="C1004" s="14">
        <v>0.28373024018341902</v>
      </c>
      <c r="D1004" s="14">
        <v>0.317451790246152</v>
      </c>
      <c r="E1004" s="14">
        <v>0.24731355563961599</v>
      </c>
      <c r="F1004" s="14"/>
      <c r="G1004" s="14">
        <v>0.279483957390045</v>
      </c>
      <c r="H1004" s="14">
        <v>0.27625633971913299</v>
      </c>
      <c r="I1004" s="14">
        <v>0.27385141393128098</v>
      </c>
      <c r="J1004" s="14">
        <v>0.26102052021532202</v>
      </c>
      <c r="K1004" s="14">
        <v>0.31019178773337303</v>
      </c>
      <c r="L1004" s="14">
        <v>0.30191779796148099</v>
      </c>
      <c r="M1004" s="14"/>
      <c r="N1004" s="14">
        <v>0.31072505793321697</v>
      </c>
      <c r="O1004" s="14">
        <v>0.28513174123887303</v>
      </c>
      <c r="P1004" s="14">
        <v>0.28196578665184102</v>
      </c>
      <c r="Q1004" s="14">
        <v>0.31639833735449402</v>
      </c>
      <c r="R1004" s="14">
        <v>0.38035528012471198</v>
      </c>
      <c r="S1004" s="14"/>
      <c r="T1004" s="14">
        <v>0.25672433687798402</v>
      </c>
      <c r="U1004" s="14">
        <v>0.30021266858256901</v>
      </c>
      <c r="V1004" s="14"/>
      <c r="W1004" s="14">
        <v>0.29340823009851202</v>
      </c>
      <c r="X1004" s="14">
        <v>0.28175352952805099</v>
      </c>
      <c r="Y1004" s="14"/>
      <c r="Z1004" s="14">
        <v>0.33575141760106297</v>
      </c>
      <c r="AA1004" s="14">
        <v>0.24880690546450801</v>
      </c>
    </row>
    <row r="1005" spans="2:27" x14ac:dyDescent="0.3">
      <c r="B1005" t="s">
        <v>359</v>
      </c>
      <c r="C1005" s="14">
        <v>0.26092040430736801</v>
      </c>
      <c r="D1005" s="14">
        <v>0.29020170331295603</v>
      </c>
      <c r="E1005" s="14">
        <v>0.23288655237050801</v>
      </c>
      <c r="F1005" s="14"/>
      <c r="G1005" s="14">
        <v>0.25597477721388101</v>
      </c>
      <c r="H1005" s="14">
        <v>0.25288983614146299</v>
      </c>
      <c r="I1005" s="14">
        <v>0.28143029804117298</v>
      </c>
      <c r="J1005" s="14">
        <v>0.29330550618866102</v>
      </c>
      <c r="K1005" s="14">
        <v>0.24092228189189799</v>
      </c>
      <c r="L1005" s="14">
        <v>0.242292147571184</v>
      </c>
      <c r="M1005" s="14"/>
      <c r="N1005" s="14">
        <v>0.28382322168353102</v>
      </c>
      <c r="O1005" s="14">
        <v>0.32044296729760302</v>
      </c>
      <c r="P1005" s="14">
        <v>0.31705583170917001</v>
      </c>
      <c r="Q1005" s="14">
        <v>0.291496273759701</v>
      </c>
      <c r="R1005" s="14">
        <v>0.18953286360503499</v>
      </c>
      <c r="S1005" s="14"/>
      <c r="T1005" s="14">
        <v>0.29181665200523199</v>
      </c>
      <c r="U1005" s="14">
        <v>0.242063594197263</v>
      </c>
      <c r="V1005" s="14"/>
      <c r="W1005" s="14">
        <v>0.225715968165667</v>
      </c>
      <c r="X1005" s="14">
        <v>0.26811084205818703</v>
      </c>
      <c r="Y1005" s="14"/>
      <c r="Z1005" s="14">
        <v>0.30280262956478299</v>
      </c>
      <c r="AA1005" s="14">
        <v>0.23280364409460499</v>
      </c>
    </row>
    <row r="1006" spans="2:27" x14ac:dyDescent="0.3">
      <c r="B1006" t="s">
        <v>52</v>
      </c>
      <c r="C1006" s="14">
        <v>0.15734412774308701</v>
      </c>
      <c r="D1006" s="14">
        <v>0.11647948945439</v>
      </c>
      <c r="E1006" s="14">
        <v>0.198586964002886</v>
      </c>
      <c r="F1006" s="14"/>
      <c r="G1006" s="14">
        <v>6.6661263755091293E-2</v>
      </c>
      <c r="H1006" s="14">
        <v>9.54766612417213E-2</v>
      </c>
      <c r="I1006" s="14">
        <v>0.157384943359864</v>
      </c>
      <c r="J1006" s="14">
        <v>0.19533962264920299</v>
      </c>
      <c r="K1006" s="14">
        <v>0.22586613683898801</v>
      </c>
      <c r="L1006" s="14">
        <v>0.20736404907466799</v>
      </c>
      <c r="M1006" s="14"/>
      <c r="N1006" s="14">
        <v>8.9300554489900305E-2</v>
      </c>
      <c r="O1006" s="14">
        <v>0.151624161362645</v>
      </c>
      <c r="P1006" s="14">
        <v>0.126899489870541</v>
      </c>
      <c r="Q1006" s="14">
        <v>0.10720879854203701</v>
      </c>
      <c r="R1006" s="14">
        <v>0.11135971695458</v>
      </c>
      <c r="S1006" s="14"/>
      <c r="T1006" s="14">
        <v>0.162512714025462</v>
      </c>
      <c r="U1006" s="14">
        <v>0.15418960066207801</v>
      </c>
      <c r="V1006" s="14"/>
      <c r="W1006" s="14">
        <v>0.224839415985713</v>
      </c>
      <c r="X1006" s="14">
        <v>0.14355834612656801</v>
      </c>
      <c r="Y1006" s="14"/>
      <c r="Z1006" s="14">
        <v>9.4717470735500894E-2</v>
      </c>
      <c r="AA1006" s="14">
        <v>0.199387230448035</v>
      </c>
    </row>
    <row r="1007" spans="2:27" x14ac:dyDescent="0.3">
      <c r="B1007" t="s">
        <v>360</v>
      </c>
      <c r="C1007" s="14">
        <v>0.11288219338703</v>
      </c>
      <c r="D1007" s="14">
        <v>0.13163872835068199</v>
      </c>
      <c r="E1007" s="14">
        <v>9.4704258479195697E-2</v>
      </c>
      <c r="F1007" s="14"/>
      <c r="G1007" s="14">
        <v>0.101737035911258</v>
      </c>
      <c r="H1007" s="14">
        <v>0.15874160938922799</v>
      </c>
      <c r="I1007" s="14">
        <v>8.8242081829484106E-2</v>
      </c>
      <c r="J1007" s="14">
        <v>0.138802838472911</v>
      </c>
      <c r="K1007" s="14">
        <v>0.115646164554014</v>
      </c>
      <c r="L1007" s="14">
        <v>8.0603305842086304E-2</v>
      </c>
      <c r="M1007" s="14"/>
      <c r="N1007" s="14">
        <v>0.14652577989812399</v>
      </c>
      <c r="O1007" s="14">
        <v>9.4463139775455798E-2</v>
      </c>
      <c r="P1007" s="14">
        <v>0.14968036297925799</v>
      </c>
      <c r="Q1007" s="14">
        <v>7.1268599107095099E-2</v>
      </c>
      <c r="R1007" s="14">
        <v>0.14443648352632901</v>
      </c>
      <c r="S1007" s="14"/>
      <c r="T1007" s="14">
        <v>0.129856265645379</v>
      </c>
      <c r="U1007" s="14">
        <v>0.102522461017554</v>
      </c>
      <c r="V1007" s="14"/>
      <c r="W1007" s="14">
        <v>9.4349409712458601E-2</v>
      </c>
      <c r="X1007" s="14">
        <v>0.116667478480789</v>
      </c>
      <c r="Y1007" s="14"/>
      <c r="Z1007" s="14">
        <v>0.11024653278345101</v>
      </c>
      <c r="AA1007" s="14">
        <v>0.114651589276039</v>
      </c>
    </row>
    <row r="1008" spans="2:27" x14ac:dyDescent="0.3">
      <c r="B1008" t="s">
        <v>363</v>
      </c>
      <c r="C1008" s="14">
        <v>5.4215962933977298E-2</v>
      </c>
      <c r="D1008" s="14">
        <v>4.6170286659054802E-2</v>
      </c>
      <c r="E1008" s="14">
        <v>6.2430528639307703E-2</v>
      </c>
      <c r="F1008" s="14"/>
      <c r="G1008" s="14">
        <v>9.6944836463891598E-2</v>
      </c>
      <c r="H1008" s="14">
        <v>9.6986925082597306E-2</v>
      </c>
      <c r="I1008" s="14">
        <v>6.9570515099823801E-2</v>
      </c>
      <c r="J1008" s="14">
        <v>2.2725484900486599E-2</v>
      </c>
      <c r="K1008" s="14">
        <v>1.8172271484526499E-2</v>
      </c>
      <c r="L1008" s="14">
        <v>1.74559121273439E-2</v>
      </c>
      <c r="M1008" s="14"/>
      <c r="N1008" s="14">
        <v>8.2285894234425394E-2</v>
      </c>
      <c r="O1008" s="14">
        <v>5.35920043635831E-2</v>
      </c>
      <c r="P1008" s="14">
        <v>5.1578501040611499E-2</v>
      </c>
      <c r="Q1008" s="14">
        <v>8.1667574704768195E-2</v>
      </c>
      <c r="R1008" s="14">
        <v>2.97284742358996E-2</v>
      </c>
      <c r="S1008" s="14"/>
      <c r="T1008" s="14">
        <v>6.6597128788246807E-2</v>
      </c>
      <c r="U1008" s="14">
        <v>4.6659404748051601E-2</v>
      </c>
      <c r="V1008" s="14"/>
      <c r="W1008" s="14">
        <v>1.34738516937519E-2</v>
      </c>
      <c r="X1008" s="14">
        <v>6.2537460075150306E-2</v>
      </c>
      <c r="Y1008" s="14"/>
      <c r="Z1008" s="14">
        <v>6.1021634872010899E-2</v>
      </c>
      <c r="AA1008" s="14">
        <v>4.9647116727923601E-2</v>
      </c>
    </row>
    <row r="1009" spans="2:27" x14ac:dyDescent="0.3">
      <c r="B1009" t="s">
        <v>364</v>
      </c>
      <c r="C1009" s="14">
        <v>5.2226100887455003E-2</v>
      </c>
      <c r="D1009" s="14">
        <v>5.72788398142886E-2</v>
      </c>
      <c r="E1009" s="14">
        <v>4.7417886273880501E-2</v>
      </c>
      <c r="F1009" s="14"/>
      <c r="G1009" s="14">
        <v>7.53888318890229E-2</v>
      </c>
      <c r="H1009" s="14">
        <v>6.1961502594045703E-2</v>
      </c>
      <c r="I1009" s="14">
        <v>5.1631027313569097E-2</v>
      </c>
      <c r="J1009" s="14">
        <v>3.6680571525735201E-2</v>
      </c>
      <c r="K1009" s="14">
        <v>4.6330740520717797E-2</v>
      </c>
      <c r="L1009" s="14">
        <v>4.18703230670485E-2</v>
      </c>
      <c r="M1009" s="14"/>
      <c r="N1009" s="14">
        <v>3.7350211215640097E-2</v>
      </c>
      <c r="O1009" s="14">
        <v>4.2229030889194198E-2</v>
      </c>
      <c r="P1009" s="14">
        <v>5.7415181941606101E-2</v>
      </c>
      <c r="Q1009" s="14">
        <v>6.8669282429634396E-2</v>
      </c>
      <c r="R1009" s="14">
        <v>7.1992095906814005E-2</v>
      </c>
      <c r="S1009" s="14"/>
      <c r="T1009" s="14">
        <v>4.3843707971887497E-2</v>
      </c>
      <c r="U1009" s="14">
        <v>5.7342100507307703E-2</v>
      </c>
      <c r="V1009" s="14"/>
      <c r="W1009" s="14">
        <v>2.9501460894277201E-2</v>
      </c>
      <c r="X1009" s="14">
        <v>5.6867564497978702E-2</v>
      </c>
      <c r="Y1009" s="14"/>
      <c r="Z1009" s="14">
        <v>5.9803933332577101E-2</v>
      </c>
      <c r="AA1009" s="14">
        <v>4.7138880796295302E-2</v>
      </c>
    </row>
    <row r="1010" spans="2:27" x14ac:dyDescent="0.3">
      <c r="B1010" t="s">
        <v>368</v>
      </c>
      <c r="C1010" s="14">
        <v>3.7170993818222198E-2</v>
      </c>
      <c r="D1010" s="14">
        <v>3.93277017132177E-2</v>
      </c>
      <c r="E1010" s="14">
        <v>3.2714969678774401E-2</v>
      </c>
      <c r="F1010" s="14"/>
      <c r="G1010" s="14">
        <v>6.0731038878323901E-2</v>
      </c>
      <c r="H1010" s="14">
        <v>5.4905204568172099E-2</v>
      </c>
      <c r="I1010" s="14">
        <v>2.0040317710549101E-2</v>
      </c>
      <c r="J1010" s="14">
        <v>2.25690734401344E-2</v>
      </c>
      <c r="K1010" s="14">
        <v>2.8294351745869199E-2</v>
      </c>
      <c r="L1010" s="14">
        <v>3.5701751283641801E-2</v>
      </c>
      <c r="M1010" s="14"/>
      <c r="N1010" s="14">
        <v>4.1284931324560903E-2</v>
      </c>
      <c r="O1010" s="14">
        <v>5.6279515261187199E-2</v>
      </c>
      <c r="P1010" s="14">
        <v>3.22346826173463E-2</v>
      </c>
      <c r="Q1010" s="14">
        <v>1.95063429195017E-2</v>
      </c>
      <c r="R1010" s="14">
        <v>5.2229787501698002E-2</v>
      </c>
      <c r="S1010" s="14"/>
      <c r="T1010" s="14">
        <v>3.5638264205907703E-2</v>
      </c>
      <c r="U1010" s="14">
        <v>3.8106459882975001E-2</v>
      </c>
      <c r="V1010" s="14"/>
      <c r="W1010" s="14">
        <v>3.2132999174130497E-2</v>
      </c>
      <c r="X1010" s="14">
        <v>3.8199994445628598E-2</v>
      </c>
      <c r="Y1010" s="14"/>
      <c r="Z1010" s="14">
        <v>4.6790947843349397E-2</v>
      </c>
      <c r="AA1010" s="14">
        <v>3.0712837907931299E-2</v>
      </c>
    </row>
    <row r="1011" spans="2:27" x14ac:dyDescent="0.3">
      <c r="B1011" t="s">
        <v>366</v>
      </c>
      <c r="C1011" s="14">
        <v>3.6772490534065401E-2</v>
      </c>
      <c r="D1011" s="14">
        <v>4.4856519261812201E-2</v>
      </c>
      <c r="E1011" s="14">
        <v>2.8889563062276601E-2</v>
      </c>
      <c r="F1011" s="14"/>
      <c r="G1011" s="14">
        <v>6.2105188428372697E-2</v>
      </c>
      <c r="H1011" s="14">
        <v>5.2810987932020798E-2</v>
      </c>
      <c r="I1011" s="14">
        <v>3.2540651659778597E-2</v>
      </c>
      <c r="J1011" s="14">
        <v>3.4624532666436399E-2</v>
      </c>
      <c r="K1011" s="14">
        <v>9.3743584619775493E-3</v>
      </c>
      <c r="L1011" s="14">
        <v>2.6998450090241901E-2</v>
      </c>
      <c r="M1011" s="14"/>
      <c r="N1011" s="14">
        <v>4.9709576591146998E-2</v>
      </c>
      <c r="O1011" s="14">
        <v>2.9959459589288501E-2</v>
      </c>
      <c r="P1011" s="14">
        <v>3.8770836247876E-2</v>
      </c>
      <c r="Q1011" s="14">
        <v>8.6202987408769607E-3</v>
      </c>
      <c r="R1011" s="14">
        <v>6.6928170741801699E-2</v>
      </c>
      <c r="S1011" s="14"/>
      <c r="T1011" s="14">
        <v>4.5475743711053097E-2</v>
      </c>
      <c r="U1011" s="14">
        <v>3.1460661275589601E-2</v>
      </c>
      <c r="V1011" s="14"/>
      <c r="W1011" s="14">
        <v>2.0095405825533898E-2</v>
      </c>
      <c r="X1011" s="14">
        <v>4.0178752715887001E-2</v>
      </c>
      <c r="Y1011" s="14"/>
      <c r="Z1011" s="14">
        <v>3.4088919059378497E-2</v>
      </c>
      <c r="AA1011" s="14">
        <v>3.8574050389202898E-2</v>
      </c>
    </row>
    <row r="1012" spans="2:27" x14ac:dyDescent="0.3">
      <c r="B1012" t="s">
        <v>365</v>
      </c>
      <c r="C1012" s="14">
        <v>3.4371307829706897E-2</v>
      </c>
      <c r="D1012" s="14">
        <v>3.5682478236527003E-2</v>
      </c>
      <c r="E1012" s="14">
        <v>3.32081911021221E-2</v>
      </c>
      <c r="F1012" s="14"/>
      <c r="G1012" s="14">
        <v>6.0972594380735698E-2</v>
      </c>
      <c r="H1012" s="14">
        <v>5.0268702996753303E-2</v>
      </c>
      <c r="I1012" s="14">
        <v>2.6689309474079301E-2</v>
      </c>
      <c r="J1012" s="14">
        <v>3.2986925417614103E-2</v>
      </c>
      <c r="K1012" s="14">
        <v>1.7515997166230299E-2</v>
      </c>
      <c r="L1012" s="14">
        <v>1.8893583232617299E-2</v>
      </c>
      <c r="M1012" s="14"/>
      <c r="N1012" s="14">
        <v>2.36235332629889E-2</v>
      </c>
      <c r="O1012" s="14">
        <v>2.2948152217581799E-2</v>
      </c>
      <c r="P1012" s="14">
        <v>4.1063919607978498E-2</v>
      </c>
      <c r="Q1012" s="14">
        <v>4.4576776820338899E-2</v>
      </c>
      <c r="R1012" s="14">
        <v>9.6679620754468301E-2</v>
      </c>
      <c r="S1012" s="14"/>
      <c r="T1012" s="14">
        <v>4.2217222825172998E-2</v>
      </c>
      <c r="U1012" s="14">
        <v>2.9582735098923198E-2</v>
      </c>
      <c r="V1012" s="14"/>
      <c r="W1012" s="14">
        <v>1.52784680115683E-2</v>
      </c>
      <c r="X1012" s="14">
        <v>3.8270983303732201E-2</v>
      </c>
      <c r="Y1012" s="14"/>
      <c r="Z1012" s="14">
        <v>2.4063249595293101E-2</v>
      </c>
      <c r="AA1012" s="14">
        <v>4.1291408179076602E-2</v>
      </c>
    </row>
    <row r="1013" spans="2:27" x14ac:dyDescent="0.3">
      <c r="B1013" t="s">
        <v>367</v>
      </c>
      <c r="C1013" s="14">
        <v>2.76888026082804E-2</v>
      </c>
      <c r="D1013" s="14">
        <v>2.42939251117643E-2</v>
      </c>
      <c r="E1013" s="14">
        <v>3.1174498804825899E-2</v>
      </c>
      <c r="F1013" s="14"/>
      <c r="G1013" s="14">
        <v>7.5494457292851203E-2</v>
      </c>
      <c r="H1013" s="14">
        <v>3.9310669414135697E-2</v>
      </c>
      <c r="I1013" s="14">
        <v>1.9780404450251102E-2</v>
      </c>
      <c r="J1013" s="14">
        <v>0</v>
      </c>
      <c r="K1013" s="14">
        <v>8.8960282043054999E-3</v>
      </c>
      <c r="L1013" s="14">
        <v>2.13132384301104E-2</v>
      </c>
      <c r="M1013" s="14"/>
      <c r="N1013" s="14">
        <v>3.4547251829087501E-2</v>
      </c>
      <c r="O1013" s="14">
        <v>1.3412479220812E-2</v>
      </c>
      <c r="P1013" s="14">
        <v>2.9833187285863001E-2</v>
      </c>
      <c r="Q1013" s="14">
        <v>1.08020686084344E-2</v>
      </c>
      <c r="R1013" s="14">
        <v>8.5988951134149796E-2</v>
      </c>
      <c r="S1013" s="14"/>
      <c r="T1013" s="14">
        <v>2.0278423805363498E-2</v>
      </c>
      <c r="U1013" s="14">
        <v>3.2211555898487003E-2</v>
      </c>
      <c r="V1013" s="14"/>
      <c r="W1013" s="14">
        <v>2.0141823639602999E-2</v>
      </c>
      <c r="X1013" s="14">
        <v>2.9230258414093799E-2</v>
      </c>
      <c r="Y1013" s="14"/>
      <c r="Z1013" s="14">
        <v>2.92585287809661E-2</v>
      </c>
      <c r="AA1013" s="14">
        <v>2.6634999613672598E-2</v>
      </c>
    </row>
    <row r="1014" spans="2:27" x14ac:dyDescent="0.3">
      <c r="C1014" s="14"/>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row>
    <row r="1015" spans="2:27" x14ac:dyDescent="0.3">
      <c r="B1015" s="6" t="s">
        <v>371</v>
      </c>
      <c r="C1015" s="14"/>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row>
    <row r="1016" spans="2:27" x14ac:dyDescent="0.3">
      <c r="B1016" s="24" t="s">
        <v>347</v>
      </c>
      <c r="C1016" s="14"/>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row>
    <row r="1017" spans="2:27" x14ac:dyDescent="0.3">
      <c r="B1017" t="s">
        <v>358</v>
      </c>
      <c r="C1017" s="14">
        <v>0.53384542461251205</v>
      </c>
      <c r="D1017" s="14">
        <v>0.519303982964328</v>
      </c>
      <c r="E1017" s="14">
        <v>0.54717803389542097</v>
      </c>
      <c r="F1017" s="14"/>
      <c r="G1017" s="14">
        <v>0.37501358614369801</v>
      </c>
      <c r="H1017" s="14">
        <v>0.47603091310378798</v>
      </c>
      <c r="I1017" s="14">
        <v>0.45929630238244701</v>
      </c>
      <c r="J1017" s="14">
        <v>0.54440820869786199</v>
      </c>
      <c r="K1017" s="14">
        <v>0.59119371590188396</v>
      </c>
      <c r="L1017" s="14">
        <v>0.676270523782323</v>
      </c>
      <c r="M1017" s="14"/>
      <c r="N1017" s="14">
        <v>0.50115998089625502</v>
      </c>
      <c r="O1017" s="14">
        <v>0.61186145496229405</v>
      </c>
      <c r="P1017" s="14">
        <v>0.53732126075781605</v>
      </c>
      <c r="Q1017" s="14">
        <v>0.50296668180736104</v>
      </c>
      <c r="R1017" s="14">
        <v>0.55626696623559202</v>
      </c>
      <c r="S1017" s="14"/>
      <c r="T1017" s="14">
        <v>0.518172280937646</v>
      </c>
      <c r="U1017" s="14">
        <v>0.54339243208271504</v>
      </c>
      <c r="V1017" s="14"/>
      <c r="W1017" s="14">
        <v>0.65696726586092402</v>
      </c>
      <c r="X1017" s="14">
        <v>0.50627584389282199</v>
      </c>
      <c r="Y1017" s="14"/>
      <c r="Z1017" s="14">
        <v>0.54599409206683203</v>
      </c>
      <c r="AA1017" s="14">
        <v>0.52584054315197604</v>
      </c>
    </row>
    <row r="1018" spans="2:27" x14ac:dyDescent="0.3">
      <c r="B1018" t="s">
        <v>357</v>
      </c>
      <c r="C1018" s="14">
        <v>0.51695520859688904</v>
      </c>
      <c r="D1018" s="14">
        <v>0.49797982396588403</v>
      </c>
      <c r="E1018" s="14">
        <v>0.53617957345235301</v>
      </c>
      <c r="F1018" s="14"/>
      <c r="G1018" s="14">
        <v>0.47728620958594697</v>
      </c>
      <c r="H1018" s="14">
        <v>0.37995103641557898</v>
      </c>
      <c r="I1018" s="14">
        <v>0.52452038889725705</v>
      </c>
      <c r="J1018" s="14">
        <v>0.49909077841180499</v>
      </c>
      <c r="K1018" s="14">
        <v>0.60245849446501198</v>
      </c>
      <c r="L1018" s="14">
        <v>0.60119480687688598</v>
      </c>
      <c r="M1018" s="14"/>
      <c r="N1018" s="14">
        <v>0.52063845630619698</v>
      </c>
      <c r="O1018" s="14">
        <v>0.54968770753690099</v>
      </c>
      <c r="P1018" s="14">
        <v>0.50596309058315903</v>
      </c>
      <c r="Q1018" s="14">
        <v>0.53362563115668105</v>
      </c>
      <c r="R1018" s="14">
        <v>0.59689443927371899</v>
      </c>
      <c r="S1018" s="14"/>
      <c r="T1018" s="14">
        <v>0.49710830559855601</v>
      </c>
      <c r="U1018" s="14">
        <v>0.52904458486473604</v>
      </c>
      <c r="V1018" s="14"/>
      <c r="W1018" s="14">
        <v>0.58620894772419296</v>
      </c>
      <c r="X1018" s="14">
        <v>0.50144783369369605</v>
      </c>
      <c r="Y1018" s="14"/>
      <c r="Z1018" s="14">
        <v>0.51893035637607898</v>
      </c>
      <c r="AA1018" s="14">
        <v>0.51565376348787495</v>
      </c>
    </row>
    <row r="1019" spans="2:27" x14ac:dyDescent="0.3">
      <c r="B1019" t="s">
        <v>359</v>
      </c>
      <c r="C1019" s="14">
        <v>0.34702931708645901</v>
      </c>
      <c r="D1019" s="14">
        <v>0.33463048408019103</v>
      </c>
      <c r="E1019" s="14">
        <v>0.35798272475645498</v>
      </c>
      <c r="F1019" s="14"/>
      <c r="G1019" s="14">
        <v>0.36477868229707999</v>
      </c>
      <c r="H1019" s="14">
        <v>0.302944587726099</v>
      </c>
      <c r="I1019" s="14">
        <v>0.27520227949827802</v>
      </c>
      <c r="J1019" s="14">
        <v>0.32770178824946999</v>
      </c>
      <c r="K1019" s="14">
        <v>0.28913526445971899</v>
      </c>
      <c r="L1019" s="14">
        <v>0.47364266801299099</v>
      </c>
      <c r="M1019" s="14"/>
      <c r="N1019" s="14">
        <v>0.39501001948685199</v>
      </c>
      <c r="O1019" s="14">
        <v>0.42011781382424701</v>
      </c>
      <c r="P1019" s="14">
        <v>0.35155383306898702</v>
      </c>
      <c r="Q1019" s="14">
        <v>0.27249448803557802</v>
      </c>
      <c r="R1019" s="14">
        <v>0.290341271315251</v>
      </c>
      <c r="S1019" s="14"/>
      <c r="T1019" s="14">
        <v>0.31364231165093398</v>
      </c>
      <c r="U1019" s="14">
        <v>0.36736639794993697</v>
      </c>
      <c r="V1019" s="14"/>
      <c r="W1019" s="14">
        <v>0.43631724211225797</v>
      </c>
      <c r="X1019" s="14">
        <v>0.32703586481729002</v>
      </c>
      <c r="Y1019" s="14"/>
      <c r="Z1019" s="14">
        <v>0.35935825846750002</v>
      </c>
      <c r="AA1019" s="14">
        <v>0.33890565128852601</v>
      </c>
    </row>
    <row r="1020" spans="2:27" x14ac:dyDescent="0.3">
      <c r="B1020" t="s">
        <v>361</v>
      </c>
      <c r="C1020" s="14">
        <v>0.34017538630385102</v>
      </c>
      <c r="D1020" s="14">
        <v>0.36817151876859699</v>
      </c>
      <c r="E1020" s="14">
        <v>0.31197890776249398</v>
      </c>
      <c r="F1020" s="14"/>
      <c r="G1020" s="14">
        <v>0.28138534163418999</v>
      </c>
      <c r="H1020" s="14">
        <v>0.29832924930870902</v>
      </c>
      <c r="I1020" s="14">
        <v>0.37733890996277802</v>
      </c>
      <c r="J1020" s="14">
        <v>0.37629402710901499</v>
      </c>
      <c r="K1020" s="14">
        <v>0.39999604172427999</v>
      </c>
      <c r="L1020" s="14">
        <v>0.31322465012372103</v>
      </c>
      <c r="M1020" s="14"/>
      <c r="N1020" s="14">
        <v>0.35748015745128098</v>
      </c>
      <c r="O1020" s="14">
        <v>0.380731648023238</v>
      </c>
      <c r="P1020" s="14">
        <v>0.33565833423227498</v>
      </c>
      <c r="Q1020" s="14">
        <v>0.33118529238283601</v>
      </c>
      <c r="R1020" s="14">
        <v>0.26083952450537101</v>
      </c>
      <c r="S1020" s="14"/>
      <c r="T1020" s="14">
        <v>0.32470893308154603</v>
      </c>
      <c r="U1020" s="14">
        <v>0.34959649208288401</v>
      </c>
      <c r="V1020" s="14"/>
      <c r="W1020" s="14">
        <v>0.32592861007215401</v>
      </c>
      <c r="X1020" s="14">
        <v>0.34336554040918699</v>
      </c>
      <c r="Y1020" s="14"/>
      <c r="Z1020" s="14">
        <v>0.33723870025470698</v>
      </c>
      <c r="AA1020" s="14">
        <v>0.34211039883083</v>
      </c>
    </row>
    <row r="1021" spans="2:27" x14ac:dyDescent="0.3">
      <c r="B1021" t="s">
        <v>362</v>
      </c>
      <c r="C1021" s="14">
        <v>0.25820053905394602</v>
      </c>
      <c r="D1021" s="14">
        <v>0.27870423615125001</v>
      </c>
      <c r="E1021" s="14">
        <v>0.23875355558030401</v>
      </c>
      <c r="F1021" s="14"/>
      <c r="G1021" s="14">
        <v>0.23142641013926599</v>
      </c>
      <c r="H1021" s="14">
        <v>0.24424385619519601</v>
      </c>
      <c r="I1021" s="14">
        <v>0.210493992423161</v>
      </c>
      <c r="J1021" s="14">
        <v>0.21336336879010701</v>
      </c>
      <c r="K1021" s="14">
        <v>0.27134602685717601</v>
      </c>
      <c r="L1021" s="14">
        <v>0.34543742319930998</v>
      </c>
      <c r="M1021" s="14"/>
      <c r="N1021" s="14">
        <v>0.31183309830435801</v>
      </c>
      <c r="O1021" s="14">
        <v>0.28869356814587999</v>
      </c>
      <c r="P1021" s="14">
        <v>0.26196611043674001</v>
      </c>
      <c r="Q1021" s="14">
        <v>0.214849404986758</v>
      </c>
      <c r="R1021" s="14">
        <v>0.21602621668322899</v>
      </c>
      <c r="S1021" s="14"/>
      <c r="T1021" s="14">
        <v>0.26489219348135401</v>
      </c>
      <c r="U1021" s="14">
        <v>0.254124440720915</v>
      </c>
      <c r="V1021" s="14"/>
      <c r="W1021" s="14">
        <v>0.34846273534496502</v>
      </c>
      <c r="X1021" s="14">
        <v>0.23798892687084899</v>
      </c>
      <c r="Y1021" s="14"/>
      <c r="Z1021" s="14">
        <v>0.27229609537438199</v>
      </c>
      <c r="AA1021" s="14">
        <v>0.248912832571761</v>
      </c>
    </row>
    <row r="1022" spans="2:27" x14ac:dyDescent="0.3">
      <c r="B1022" t="s">
        <v>360</v>
      </c>
      <c r="C1022" s="14">
        <v>0.13323978325281299</v>
      </c>
      <c r="D1022" s="14">
        <v>0.15138080999779499</v>
      </c>
      <c r="E1022" s="14">
        <v>0.11587917014785901</v>
      </c>
      <c r="F1022" s="14"/>
      <c r="G1022" s="14">
        <v>0.109043540898545</v>
      </c>
      <c r="H1022" s="14">
        <v>0.12091542162185399</v>
      </c>
      <c r="I1022" s="14">
        <v>0.135423044383993</v>
      </c>
      <c r="J1022" s="14">
        <v>0.128340017053406</v>
      </c>
      <c r="K1022" s="14">
        <v>0.115307742494082</v>
      </c>
      <c r="L1022" s="14">
        <v>0.17063518802039099</v>
      </c>
      <c r="M1022" s="14"/>
      <c r="N1022" s="14">
        <v>0.118445268284962</v>
      </c>
      <c r="O1022" s="14">
        <v>0.17527706612341901</v>
      </c>
      <c r="P1022" s="14">
        <v>0.15838768546809001</v>
      </c>
      <c r="Q1022" s="14">
        <v>0.124326620218421</v>
      </c>
      <c r="R1022" s="14">
        <v>0.110057328199464</v>
      </c>
      <c r="S1022" s="14"/>
      <c r="T1022" s="14">
        <v>0.131934250166449</v>
      </c>
      <c r="U1022" s="14">
        <v>0.134035024742758</v>
      </c>
      <c r="V1022" s="14"/>
      <c r="W1022" s="14">
        <v>0.17124243333464401</v>
      </c>
      <c r="X1022" s="14">
        <v>0.124730187243124</v>
      </c>
      <c r="Y1022" s="14"/>
      <c r="Z1022" s="14">
        <v>0.13640151142421</v>
      </c>
      <c r="AA1022" s="14">
        <v>0.13115648816570699</v>
      </c>
    </row>
    <row r="1023" spans="2:27" x14ac:dyDescent="0.3">
      <c r="B1023" t="s">
        <v>52</v>
      </c>
      <c r="C1023" s="14">
        <v>0.132552240149683</v>
      </c>
      <c r="D1023" s="14">
        <v>0.13796855625106999</v>
      </c>
      <c r="E1023" s="14">
        <v>0.12751950825482999</v>
      </c>
      <c r="F1023" s="14"/>
      <c r="G1023" s="14">
        <v>0.109635405016836</v>
      </c>
      <c r="H1023" s="14">
        <v>0.13909736897694699</v>
      </c>
      <c r="I1023" s="14">
        <v>0.143117019979316</v>
      </c>
      <c r="J1023" s="14">
        <v>0.14223138057040899</v>
      </c>
      <c r="K1023" s="14">
        <v>0.15228989569215401</v>
      </c>
      <c r="L1023" s="14">
        <v>0.112788943548483</v>
      </c>
      <c r="M1023" s="14"/>
      <c r="N1023" s="14">
        <v>9.0784050749206896E-2</v>
      </c>
      <c r="O1023" s="14">
        <v>9.9086308042619906E-2</v>
      </c>
      <c r="P1023" s="14">
        <v>9.8664807105813296E-2</v>
      </c>
      <c r="Q1023" s="14">
        <v>0.12419197111065</v>
      </c>
      <c r="R1023" s="14">
        <v>9.2295882480490504E-2</v>
      </c>
      <c r="S1023" s="14"/>
      <c r="T1023" s="14">
        <v>0.11745594348671</v>
      </c>
      <c r="U1023" s="14">
        <v>0.14174787186234999</v>
      </c>
      <c r="V1023" s="14"/>
      <c r="W1023" s="14">
        <v>0.10972710535423399</v>
      </c>
      <c r="X1023" s="14">
        <v>0.137663269921494</v>
      </c>
      <c r="Y1023" s="14"/>
      <c r="Z1023" s="14">
        <v>9.1889057614896796E-2</v>
      </c>
      <c r="AA1023" s="14">
        <v>0.15934562775560901</v>
      </c>
    </row>
    <row r="1024" spans="2:27" x14ac:dyDescent="0.3">
      <c r="B1024" t="s">
        <v>363</v>
      </c>
      <c r="C1024" s="14">
        <v>6.8552047296468993E-2</v>
      </c>
      <c r="D1024" s="14">
        <v>7.7351080955710194E-2</v>
      </c>
      <c r="E1024" s="14">
        <v>6.01379140815314E-2</v>
      </c>
      <c r="F1024" s="14"/>
      <c r="G1024" s="14">
        <v>0.15501131591960199</v>
      </c>
      <c r="H1024" s="14">
        <v>6.2825590948276194E-2</v>
      </c>
      <c r="I1024" s="14">
        <v>7.8320320867573207E-2</v>
      </c>
      <c r="J1024" s="14">
        <v>6.9104262170320299E-2</v>
      </c>
      <c r="K1024" s="14">
        <v>3.1724501857611102E-2</v>
      </c>
      <c r="L1024" s="14">
        <v>3.9832197064532303E-2</v>
      </c>
      <c r="M1024" s="14"/>
      <c r="N1024" s="14">
        <v>9.5504768564013007E-2</v>
      </c>
      <c r="O1024" s="14">
        <v>6.4219979757766693E-2</v>
      </c>
      <c r="P1024" s="14">
        <v>9.5941598013094695E-2</v>
      </c>
      <c r="Q1024" s="14">
        <v>8.5063713543832506E-2</v>
      </c>
      <c r="R1024" s="14">
        <v>4.0723468237713403E-2</v>
      </c>
      <c r="S1024" s="14"/>
      <c r="T1024" s="14">
        <v>7.4055344559164196E-2</v>
      </c>
      <c r="U1024" s="14">
        <v>6.5199814893855901E-2</v>
      </c>
      <c r="V1024" s="14"/>
      <c r="W1024" s="14">
        <v>4.02257287585003E-2</v>
      </c>
      <c r="X1024" s="14">
        <v>7.4894908299079702E-2</v>
      </c>
      <c r="Y1024" s="14"/>
      <c r="Z1024" s="14">
        <v>8.0707036784510494E-2</v>
      </c>
      <c r="AA1024" s="14">
        <v>6.0543000183138497E-2</v>
      </c>
    </row>
    <row r="1025" spans="2:27" x14ac:dyDescent="0.3">
      <c r="B1025" t="s">
        <v>364</v>
      </c>
      <c r="C1025" s="14">
        <v>5.7569676079398398E-2</v>
      </c>
      <c r="D1025" s="14">
        <v>5.5204502453302599E-2</v>
      </c>
      <c r="E1025" s="14">
        <v>5.9954739619190803E-2</v>
      </c>
      <c r="F1025" s="14"/>
      <c r="G1025" s="14">
        <v>5.0045181502949398E-2</v>
      </c>
      <c r="H1025" s="14">
        <v>9.6358124893892505E-2</v>
      </c>
      <c r="I1025" s="14">
        <v>4.23665551470815E-2</v>
      </c>
      <c r="J1025" s="14">
        <v>8.7778846178996797E-2</v>
      </c>
      <c r="K1025" s="14">
        <v>6.6426318409564505E-2</v>
      </c>
      <c r="L1025" s="14">
        <v>1.1951181995683201E-2</v>
      </c>
      <c r="M1025" s="14"/>
      <c r="N1025" s="14">
        <v>6.5623861307369705E-2</v>
      </c>
      <c r="O1025" s="14">
        <v>4.5044305871622697E-2</v>
      </c>
      <c r="P1025" s="14">
        <v>8.4905163405009199E-2</v>
      </c>
      <c r="Q1025" s="14">
        <v>1.8075921662923902E-2</v>
      </c>
      <c r="R1025" s="14">
        <v>7.3231271370716097E-2</v>
      </c>
      <c r="S1025" s="14"/>
      <c r="T1025" s="14">
        <v>8.7242362482644206E-2</v>
      </c>
      <c r="U1025" s="14">
        <v>3.9495104402558899E-2</v>
      </c>
      <c r="V1025" s="14"/>
      <c r="W1025" s="14">
        <v>5.16675940006283E-2</v>
      </c>
      <c r="X1025" s="14">
        <v>5.8891276915082599E-2</v>
      </c>
      <c r="Y1025" s="14"/>
      <c r="Z1025" s="14">
        <v>6.1397750810288698E-2</v>
      </c>
      <c r="AA1025" s="14">
        <v>5.5047318416875102E-2</v>
      </c>
    </row>
    <row r="1026" spans="2:27" x14ac:dyDescent="0.3">
      <c r="B1026" t="s">
        <v>365</v>
      </c>
      <c r="C1026" s="14">
        <v>5.38134446503266E-2</v>
      </c>
      <c r="D1026" s="14">
        <v>6.4372451760680904E-2</v>
      </c>
      <c r="E1026" s="14">
        <v>4.3670147260959101E-2</v>
      </c>
      <c r="F1026" s="14"/>
      <c r="G1026" s="14">
        <v>0.12993882176277499</v>
      </c>
      <c r="H1026" s="14">
        <v>8.7861316545511201E-2</v>
      </c>
      <c r="I1026" s="14">
        <v>6.1780016585897803E-2</v>
      </c>
      <c r="J1026" s="14">
        <v>1.7657528305163799E-2</v>
      </c>
      <c r="K1026" s="14">
        <v>1.89471241684952E-2</v>
      </c>
      <c r="L1026" s="14">
        <v>2.9778959918879799E-2</v>
      </c>
      <c r="M1026" s="14"/>
      <c r="N1026" s="14">
        <v>2.0912244436142102E-2</v>
      </c>
      <c r="O1026" s="14">
        <v>5.9009129559561703E-2</v>
      </c>
      <c r="P1026" s="14">
        <v>8.10854902314639E-2</v>
      </c>
      <c r="Q1026" s="14">
        <v>3.5315144948600601E-2</v>
      </c>
      <c r="R1026" s="14">
        <v>0.160492295235201</v>
      </c>
      <c r="S1026" s="14"/>
      <c r="T1026" s="14">
        <v>5.0770751582133199E-2</v>
      </c>
      <c r="U1026" s="14">
        <v>5.5666845222297402E-2</v>
      </c>
      <c r="V1026" s="14"/>
      <c r="W1026" s="14">
        <v>2.49075644050906E-2</v>
      </c>
      <c r="X1026" s="14">
        <v>6.0286081760153799E-2</v>
      </c>
      <c r="Y1026" s="14"/>
      <c r="Z1026" s="14">
        <v>3.5560540522852603E-2</v>
      </c>
      <c r="AA1026" s="14">
        <v>6.5840470198630902E-2</v>
      </c>
    </row>
    <row r="1027" spans="2:27" x14ac:dyDescent="0.3">
      <c r="B1027" t="s">
        <v>366</v>
      </c>
      <c r="C1027" s="14">
        <v>3.9463607187423498E-2</v>
      </c>
      <c r="D1027" s="14">
        <v>4.3742622077027601E-2</v>
      </c>
      <c r="E1027" s="14">
        <v>3.5381715187396898E-2</v>
      </c>
      <c r="F1027" s="14"/>
      <c r="G1027" s="14">
        <v>5.23312096803921E-2</v>
      </c>
      <c r="H1027" s="14">
        <v>5.9602509010491703E-2</v>
      </c>
      <c r="I1027" s="14">
        <v>4.8548276852623001E-2</v>
      </c>
      <c r="J1027" s="14">
        <v>4.3720233784423503E-2</v>
      </c>
      <c r="K1027" s="14">
        <v>2.5815630708380999E-2</v>
      </c>
      <c r="L1027" s="14">
        <v>1.53614325851897E-2</v>
      </c>
      <c r="M1027" s="14"/>
      <c r="N1027" s="14">
        <v>5.3068260214702102E-2</v>
      </c>
      <c r="O1027" s="14">
        <v>3.6068128434939999E-2</v>
      </c>
      <c r="P1027" s="14">
        <v>4.6381105016493097E-2</v>
      </c>
      <c r="Q1027" s="14">
        <v>3.5006487682408299E-2</v>
      </c>
      <c r="R1027" s="14">
        <v>2.3778708659370498E-2</v>
      </c>
      <c r="S1027" s="14"/>
      <c r="T1027" s="14">
        <v>4.0332477668427402E-2</v>
      </c>
      <c r="U1027" s="14">
        <v>3.89343506997104E-2</v>
      </c>
      <c r="V1027" s="14"/>
      <c r="W1027" s="14">
        <v>3.7668054174166098E-2</v>
      </c>
      <c r="X1027" s="14">
        <v>3.9865669431080199E-2</v>
      </c>
      <c r="Y1027" s="14"/>
      <c r="Z1027" s="14">
        <v>4.2308190111652197E-2</v>
      </c>
      <c r="AA1027" s="14">
        <v>3.7589282353137403E-2</v>
      </c>
    </row>
    <row r="1028" spans="2:27" x14ac:dyDescent="0.3">
      <c r="B1028" t="s">
        <v>367</v>
      </c>
      <c r="C1028" s="14">
        <v>3.0277976419439401E-2</v>
      </c>
      <c r="D1028" s="14">
        <v>3.9057468896285599E-2</v>
      </c>
      <c r="E1028" s="14">
        <v>2.18206535048865E-2</v>
      </c>
      <c r="F1028" s="14"/>
      <c r="G1028" s="14">
        <v>7.7612733684290502E-2</v>
      </c>
      <c r="H1028" s="14">
        <v>7.5627068853838506E-2</v>
      </c>
      <c r="I1028" s="14">
        <v>1.5877207338652E-2</v>
      </c>
      <c r="J1028" s="14">
        <v>1.15721569747351E-2</v>
      </c>
      <c r="K1028" s="14">
        <v>9.9409936249482394E-3</v>
      </c>
      <c r="L1028" s="14">
        <v>5.9394232915402304E-3</v>
      </c>
      <c r="M1028" s="14"/>
      <c r="N1028" s="14">
        <v>7.0084333524081999E-2</v>
      </c>
      <c r="O1028" s="14">
        <v>2.8865046030329199E-2</v>
      </c>
      <c r="P1028" s="14">
        <v>3.3600752265484903E-2</v>
      </c>
      <c r="Q1028" s="14">
        <v>1.14453238949715E-2</v>
      </c>
      <c r="R1028" s="14">
        <v>0</v>
      </c>
      <c r="S1028" s="14"/>
      <c r="T1028" s="14">
        <v>3.3467348450583599E-2</v>
      </c>
      <c r="U1028" s="14">
        <v>2.8335229052462999E-2</v>
      </c>
      <c r="V1028" s="14"/>
      <c r="W1028" s="14">
        <v>7.7223942280096698E-3</v>
      </c>
      <c r="X1028" s="14">
        <v>3.5328647669973803E-2</v>
      </c>
      <c r="Y1028" s="14"/>
      <c r="Z1028" s="14">
        <v>4.62275352334722E-2</v>
      </c>
      <c r="AA1028" s="14">
        <v>1.9768648698169002E-2</v>
      </c>
    </row>
    <row r="1029" spans="2:27" x14ac:dyDescent="0.3">
      <c r="B1029" t="s">
        <v>368</v>
      </c>
      <c r="C1029" s="14">
        <v>1.13010979411102E-2</v>
      </c>
      <c r="D1029" s="14">
        <v>1.10836355201007E-2</v>
      </c>
      <c r="E1029" s="14">
        <v>1.15301406816162E-2</v>
      </c>
      <c r="F1029" s="14"/>
      <c r="G1029" s="14">
        <v>2.97800644010906E-2</v>
      </c>
      <c r="H1029" s="14">
        <v>2.6497683381776299E-2</v>
      </c>
      <c r="I1029" s="14">
        <v>1.1416072277437E-2</v>
      </c>
      <c r="J1029" s="14">
        <v>0</v>
      </c>
      <c r="K1029" s="14">
        <v>0</v>
      </c>
      <c r="L1029" s="14">
        <v>5.1803395370237397E-3</v>
      </c>
      <c r="M1029" s="14"/>
      <c r="N1029" s="14">
        <v>2.2834096549528799E-2</v>
      </c>
      <c r="O1029" s="14">
        <v>3.0313684595295099E-3</v>
      </c>
      <c r="P1029" s="14">
        <v>1.30241441011331E-2</v>
      </c>
      <c r="Q1029" s="14">
        <v>0</v>
      </c>
      <c r="R1029" s="14">
        <v>1.8454246082172599E-2</v>
      </c>
      <c r="S1029" s="14"/>
      <c r="T1029" s="14">
        <v>1.31576436184388E-2</v>
      </c>
      <c r="U1029" s="14">
        <v>1.01702172564233E-2</v>
      </c>
      <c r="V1029" s="14"/>
      <c r="W1029" s="14">
        <v>6.2983656178139001E-3</v>
      </c>
      <c r="X1029" s="14">
        <v>1.2421315371321E-2</v>
      </c>
      <c r="Y1029" s="14"/>
      <c r="Z1029" s="14">
        <v>2.4764567831229201E-2</v>
      </c>
      <c r="AA1029" s="14">
        <v>2.4298796841996299E-3</v>
      </c>
    </row>
    <row r="1030" spans="2:27" x14ac:dyDescent="0.3">
      <c r="C1030" s="14"/>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row>
    <row r="1031" spans="2:27" x14ac:dyDescent="0.3">
      <c r="B1031" s="6" t="s">
        <v>372</v>
      </c>
      <c r="C1031" s="14"/>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row>
    <row r="1032" spans="2:27" x14ac:dyDescent="0.3">
      <c r="B1032" s="24" t="s">
        <v>347</v>
      </c>
      <c r="C1032" s="14"/>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row>
    <row r="1033" spans="2:27" x14ac:dyDescent="0.3">
      <c r="B1033" t="s">
        <v>361</v>
      </c>
      <c r="C1033" s="14">
        <v>0.47913705806894302</v>
      </c>
      <c r="D1033" s="14">
        <v>0.56054839188591599</v>
      </c>
      <c r="E1033" s="14">
        <v>0.402042825774798</v>
      </c>
      <c r="F1033" s="14"/>
      <c r="G1033" s="14">
        <v>0.44520695988035303</v>
      </c>
      <c r="H1033" s="14">
        <v>0.400506960608288</v>
      </c>
      <c r="I1033" s="14">
        <v>0.40767516944631499</v>
      </c>
      <c r="J1033" s="14">
        <v>0.53419133739536295</v>
      </c>
      <c r="K1033" s="14">
        <v>0.52845055395290896</v>
      </c>
      <c r="L1033" s="14">
        <v>0.546302897693281</v>
      </c>
      <c r="M1033" s="14"/>
      <c r="N1033" s="14">
        <v>0.47652505427205299</v>
      </c>
      <c r="O1033" s="14">
        <v>0.469294880604608</v>
      </c>
      <c r="P1033" s="14">
        <v>0.53789599039469604</v>
      </c>
      <c r="Q1033" s="14">
        <v>0.54681273821730103</v>
      </c>
      <c r="R1033" s="14">
        <v>0.28996141399981801</v>
      </c>
      <c r="S1033" s="14"/>
      <c r="T1033" s="14">
        <v>0.43512035349906297</v>
      </c>
      <c r="U1033" s="14">
        <v>0.50974515057434799</v>
      </c>
      <c r="V1033" s="14"/>
      <c r="W1033" s="14">
        <v>0.51244761571735398</v>
      </c>
      <c r="X1033" s="14">
        <v>0.47122275761270999</v>
      </c>
      <c r="Y1033" s="14"/>
      <c r="Z1033" s="14">
        <v>0.50444994986894098</v>
      </c>
      <c r="AA1033" s="14">
        <v>0.46328350524495299</v>
      </c>
    </row>
    <row r="1034" spans="2:27" x14ac:dyDescent="0.3">
      <c r="B1034" t="s">
        <v>357</v>
      </c>
      <c r="C1034" s="14">
        <v>0.37886335418497402</v>
      </c>
      <c r="D1034" s="14">
        <v>0.44123287043614301</v>
      </c>
      <c r="E1034" s="14">
        <v>0.31867328978637299</v>
      </c>
      <c r="F1034" s="14"/>
      <c r="G1034" s="14">
        <v>0.25265778832633601</v>
      </c>
      <c r="H1034" s="14">
        <v>0.35263293691574599</v>
      </c>
      <c r="I1034" s="14">
        <v>0.33932732664500698</v>
      </c>
      <c r="J1034" s="14">
        <v>0.34696978982307097</v>
      </c>
      <c r="K1034" s="14">
        <v>0.46230511769648203</v>
      </c>
      <c r="L1034" s="14">
        <v>0.49010086253657598</v>
      </c>
      <c r="M1034" s="14"/>
      <c r="N1034" s="14">
        <v>0.35912085163139101</v>
      </c>
      <c r="O1034" s="14">
        <v>0.48831804508378301</v>
      </c>
      <c r="P1034" s="14">
        <v>0.48270326385004603</v>
      </c>
      <c r="Q1034" s="14">
        <v>0.40036505348197299</v>
      </c>
      <c r="R1034" s="14">
        <v>0.169353575210758</v>
      </c>
      <c r="S1034" s="14"/>
      <c r="T1034" s="14">
        <v>0.34703088359921802</v>
      </c>
      <c r="U1034" s="14">
        <v>0.400998841470661</v>
      </c>
      <c r="V1034" s="14"/>
      <c r="W1034" s="14">
        <v>0.48505007212526902</v>
      </c>
      <c r="X1034" s="14">
        <v>0.35363430821369302</v>
      </c>
      <c r="Y1034" s="14"/>
      <c r="Z1034" s="14">
        <v>0.37937609168724301</v>
      </c>
      <c r="AA1034" s="14">
        <v>0.37854222489080702</v>
      </c>
    </row>
    <row r="1035" spans="2:27" x14ac:dyDescent="0.3">
      <c r="B1035" t="s">
        <v>358</v>
      </c>
      <c r="C1035" s="14">
        <v>0.37209775994630001</v>
      </c>
      <c r="D1035" s="14">
        <v>0.40479041358735401</v>
      </c>
      <c r="E1035" s="14">
        <v>0.342841610973114</v>
      </c>
      <c r="F1035" s="14"/>
      <c r="G1035" s="14">
        <v>0.27238494270142799</v>
      </c>
      <c r="H1035" s="14">
        <v>0.32847624377898599</v>
      </c>
      <c r="I1035" s="14">
        <v>0.33514826082190802</v>
      </c>
      <c r="J1035" s="14">
        <v>0.35118614775521201</v>
      </c>
      <c r="K1035" s="14">
        <v>0.47672740580981399</v>
      </c>
      <c r="L1035" s="14">
        <v>0.45089694474651598</v>
      </c>
      <c r="M1035" s="14"/>
      <c r="N1035" s="14">
        <v>0.344778508388912</v>
      </c>
      <c r="O1035" s="14">
        <v>0.45439759290367798</v>
      </c>
      <c r="P1035" s="14">
        <v>0.49175241229443301</v>
      </c>
      <c r="Q1035" s="14">
        <v>0.35987933104034803</v>
      </c>
      <c r="R1035" s="14">
        <v>0.20747344488292399</v>
      </c>
      <c r="S1035" s="14"/>
      <c r="T1035" s="14">
        <v>0.37243462959474999</v>
      </c>
      <c r="U1035" s="14">
        <v>0.37186350939386198</v>
      </c>
      <c r="V1035" s="14"/>
      <c r="W1035" s="14">
        <v>0.44508206320256</v>
      </c>
      <c r="X1035" s="14">
        <v>0.35475732059804399</v>
      </c>
      <c r="Y1035" s="14"/>
      <c r="Z1035" s="14">
        <v>0.36397562235214498</v>
      </c>
      <c r="AA1035" s="14">
        <v>0.37718468317933301</v>
      </c>
    </row>
    <row r="1036" spans="2:27" x14ac:dyDescent="0.3">
      <c r="B1036" t="s">
        <v>362</v>
      </c>
      <c r="C1036" s="14">
        <v>0.30725591989974599</v>
      </c>
      <c r="D1036" s="14">
        <v>0.36166960662914599</v>
      </c>
      <c r="E1036" s="14">
        <v>0.25512700845688602</v>
      </c>
      <c r="F1036" s="14"/>
      <c r="G1036" s="14">
        <v>0.215913831377015</v>
      </c>
      <c r="H1036" s="14">
        <v>0.31879050165947298</v>
      </c>
      <c r="I1036" s="14">
        <v>0.27946373524390999</v>
      </c>
      <c r="J1036" s="14">
        <v>0.34158174204847702</v>
      </c>
      <c r="K1036" s="14">
        <v>0.34547780679812101</v>
      </c>
      <c r="L1036" s="14">
        <v>0.32598191424476802</v>
      </c>
      <c r="M1036" s="14"/>
      <c r="N1036" s="14">
        <v>0.32641834796274299</v>
      </c>
      <c r="O1036" s="14">
        <v>0.30862245939106298</v>
      </c>
      <c r="P1036" s="14">
        <v>0.36823804031028201</v>
      </c>
      <c r="Q1036" s="14">
        <v>0.42889358311219899</v>
      </c>
      <c r="R1036" s="14">
        <v>0.113517171763063</v>
      </c>
      <c r="S1036" s="14"/>
      <c r="T1036" s="14">
        <v>0.28826570990905598</v>
      </c>
      <c r="U1036" s="14">
        <v>0.32046122706146901</v>
      </c>
      <c r="V1036" s="14"/>
      <c r="W1036" s="14">
        <v>0.309568828935888</v>
      </c>
      <c r="X1036" s="14">
        <v>0.30670639271280498</v>
      </c>
      <c r="Y1036" s="14"/>
      <c r="Z1036" s="14">
        <v>0.34443784060766702</v>
      </c>
      <c r="AA1036" s="14">
        <v>0.28396875268479799</v>
      </c>
    </row>
    <row r="1037" spans="2:27" x14ac:dyDescent="0.3">
      <c r="B1037" t="s">
        <v>359</v>
      </c>
      <c r="C1037" s="14">
        <v>0.21191812489533099</v>
      </c>
      <c r="D1037" s="14">
        <v>0.26808473575338099</v>
      </c>
      <c r="E1037" s="14">
        <v>0.15911297216040099</v>
      </c>
      <c r="F1037" s="14"/>
      <c r="G1037" s="14">
        <v>0.21130753683585601</v>
      </c>
      <c r="H1037" s="14">
        <v>0.24428060045003</v>
      </c>
      <c r="I1037" s="14">
        <v>0.20515053025637101</v>
      </c>
      <c r="J1037" s="14">
        <v>0.163709477761602</v>
      </c>
      <c r="K1037" s="14">
        <v>0.22162863639897001</v>
      </c>
      <c r="L1037" s="14">
        <v>0.22860310680082099</v>
      </c>
      <c r="M1037" s="14"/>
      <c r="N1037" s="14">
        <v>0.22583363037172199</v>
      </c>
      <c r="O1037" s="14">
        <v>0.24815477336342601</v>
      </c>
      <c r="P1037" s="14">
        <v>0.25935429676743299</v>
      </c>
      <c r="Q1037" s="14">
        <v>0.30359452545593202</v>
      </c>
      <c r="R1037" s="14">
        <v>0.18169996594978099</v>
      </c>
      <c r="S1037" s="14"/>
      <c r="T1037" s="14">
        <v>0.211385443029423</v>
      </c>
      <c r="U1037" s="14">
        <v>0.212288538264233</v>
      </c>
      <c r="V1037" s="14"/>
      <c r="W1037" s="14">
        <v>0.219984983338539</v>
      </c>
      <c r="X1037" s="14">
        <v>0.21000150908447299</v>
      </c>
      <c r="Y1037" s="14"/>
      <c r="Z1037" s="14">
        <v>0.24643183690519399</v>
      </c>
      <c r="AA1037" s="14">
        <v>0.190302066136671</v>
      </c>
    </row>
    <row r="1038" spans="2:27" x14ac:dyDescent="0.3">
      <c r="B1038" t="s">
        <v>52</v>
      </c>
      <c r="C1038" s="14">
        <v>0.15208788530247899</v>
      </c>
      <c r="D1038" s="14">
        <v>0.108473829346214</v>
      </c>
      <c r="E1038" s="14">
        <v>0.19497559693695601</v>
      </c>
      <c r="F1038" s="14"/>
      <c r="G1038" s="14">
        <v>0.130401837812609</v>
      </c>
      <c r="H1038" s="14">
        <v>0.12110228077073</v>
      </c>
      <c r="I1038" s="14">
        <v>0.190189533120144</v>
      </c>
      <c r="J1038" s="14">
        <v>0.197437750444971</v>
      </c>
      <c r="K1038" s="14">
        <v>0.13044315466130699</v>
      </c>
      <c r="L1038" s="14">
        <v>0.13212185960630701</v>
      </c>
      <c r="M1038" s="14"/>
      <c r="N1038" s="14">
        <v>9.9749480602240106E-2</v>
      </c>
      <c r="O1038" s="14">
        <v>0.13473895390673499</v>
      </c>
      <c r="P1038" s="14">
        <v>7.9662491806983607E-2</v>
      </c>
      <c r="Q1038" s="14">
        <v>0.110101009199219</v>
      </c>
      <c r="R1038" s="14">
        <v>0.24440512064293901</v>
      </c>
      <c r="S1038" s="14"/>
      <c r="T1038" s="14">
        <v>0.166744896664416</v>
      </c>
      <c r="U1038" s="14">
        <v>0.141895773830193</v>
      </c>
      <c r="V1038" s="14"/>
      <c r="W1038" s="14">
        <v>0.14188528729564001</v>
      </c>
      <c r="X1038" s="14">
        <v>0.154511934365619</v>
      </c>
      <c r="Y1038" s="14"/>
      <c r="Z1038" s="14">
        <v>0.107254181038371</v>
      </c>
      <c r="AA1038" s="14">
        <v>0.180167391368486</v>
      </c>
    </row>
    <row r="1039" spans="2:27" x14ac:dyDescent="0.3">
      <c r="B1039" t="s">
        <v>360</v>
      </c>
      <c r="C1039" s="14">
        <v>0.11746793370674399</v>
      </c>
      <c r="D1039" s="14">
        <v>0.14015660772046801</v>
      </c>
      <c r="E1039" s="14">
        <v>9.63266986449023E-2</v>
      </c>
      <c r="F1039" s="14"/>
      <c r="G1039" s="14">
        <v>0.113071921513735</v>
      </c>
      <c r="H1039" s="14">
        <v>0.12836071571287599</v>
      </c>
      <c r="I1039" s="14">
        <v>0.13287241846142001</v>
      </c>
      <c r="J1039" s="14">
        <v>0.10230577271944299</v>
      </c>
      <c r="K1039" s="14">
        <v>0.12230859293443901</v>
      </c>
      <c r="L1039" s="14">
        <v>0.107318766509303</v>
      </c>
      <c r="M1039" s="14"/>
      <c r="N1039" s="14">
        <v>0.14004285341773401</v>
      </c>
      <c r="O1039" s="14">
        <v>0.104964958832856</v>
      </c>
      <c r="P1039" s="14">
        <v>0.19577436242097701</v>
      </c>
      <c r="Q1039" s="14">
        <v>0.118580696764017</v>
      </c>
      <c r="R1039" s="14">
        <v>6.5682619249801996E-2</v>
      </c>
      <c r="S1039" s="14"/>
      <c r="T1039" s="14">
        <v>0.138791628457724</v>
      </c>
      <c r="U1039" s="14">
        <v>0.10263998082220201</v>
      </c>
      <c r="V1039" s="14"/>
      <c r="W1039" s="14">
        <v>0.114505099597456</v>
      </c>
      <c r="X1039" s="14">
        <v>0.118171877471072</v>
      </c>
      <c r="Y1039" s="14"/>
      <c r="Z1039" s="14">
        <v>0.13656383282504</v>
      </c>
      <c r="AA1039" s="14">
        <v>0.10550810518199499</v>
      </c>
    </row>
    <row r="1040" spans="2:27" x14ac:dyDescent="0.3">
      <c r="B1040" t="s">
        <v>364</v>
      </c>
      <c r="C1040" s="14">
        <v>9.7116037325297E-2</v>
      </c>
      <c r="D1040" s="14">
        <v>8.7631056436427102E-2</v>
      </c>
      <c r="E1040" s="14">
        <v>0.100874595739973</v>
      </c>
      <c r="F1040" s="14"/>
      <c r="G1040" s="14">
        <v>0.20123362210378101</v>
      </c>
      <c r="H1040" s="14">
        <v>0.11006208605087001</v>
      </c>
      <c r="I1040" s="14">
        <v>9.28337799390348E-2</v>
      </c>
      <c r="J1040" s="14">
        <v>7.8611848371816007E-2</v>
      </c>
      <c r="K1040" s="14">
        <v>6.2742688523432302E-2</v>
      </c>
      <c r="L1040" s="14">
        <v>6.17685988149081E-2</v>
      </c>
      <c r="M1040" s="14"/>
      <c r="N1040" s="14">
        <v>0.12345797229869999</v>
      </c>
      <c r="O1040" s="14">
        <v>3.83470881423848E-2</v>
      </c>
      <c r="P1040" s="14">
        <v>5.3332353506985203E-2</v>
      </c>
      <c r="Q1040" s="14">
        <v>0.144192710629437</v>
      </c>
      <c r="R1040" s="14">
        <v>0.31962285314935801</v>
      </c>
      <c r="S1040" s="14"/>
      <c r="T1040" s="14">
        <v>6.68468762810632E-2</v>
      </c>
      <c r="U1040" s="14">
        <v>0.118164439070867</v>
      </c>
      <c r="V1040" s="14"/>
      <c r="W1040" s="14">
        <v>6.9185508830409498E-2</v>
      </c>
      <c r="X1040" s="14">
        <v>0.10375208937651401</v>
      </c>
      <c r="Y1040" s="14"/>
      <c r="Z1040" s="14">
        <v>0.113785538787761</v>
      </c>
      <c r="AA1040" s="14">
        <v>8.6675870153849005E-2</v>
      </c>
    </row>
    <row r="1041" spans="2:27" x14ac:dyDescent="0.3">
      <c r="B1041" t="s">
        <v>363</v>
      </c>
      <c r="C1041" s="14">
        <v>5.4634879215338203E-2</v>
      </c>
      <c r="D1041" s="14">
        <v>5.9051775078768097E-2</v>
      </c>
      <c r="E1041" s="14">
        <v>5.07082258468491E-2</v>
      </c>
      <c r="F1041" s="14"/>
      <c r="G1041" s="14">
        <v>0.12562158526321701</v>
      </c>
      <c r="H1041" s="14">
        <v>9.7886726989499795E-2</v>
      </c>
      <c r="I1041" s="14">
        <v>5.4798339301402599E-2</v>
      </c>
      <c r="J1041" s="14">
        <v>4.0752461062758302E-2</v>
      </c>
      <c r="K1041" s="14">
        <v>3.1582415243822902E-2</v>
      </c>
      <c r="L1041" s="14">
        <v>0</v>
      </c>
      <c r="M1041" s="14"/>
      <c r="N1041" s="14">
        <v>9.4925971621391603E-2</v>
      </c>
      <c r="O1041" s="14">
        <v>4.7947042919237598E-2</v>
      </c>
      <c r="P1041" s="14">
        <v>6.45997398158141E-2</v>
      </c>
      <c r="Q1041" s="14">
        <v>5.2103830418138701E-2</v>
      </c>
      <c r="R1041" s="14">
        <v>0</v>
      </c>
      <c r="S1041" s="14"/>
      <c r="T1041" s="14">
        <v>5.9728713576895298E-2</v>
      </c>
      <c r="U1041" s="14">
        <v>5.1092756858172099E-2</v>
      </c>
      <c r="V1041" s="14"/>
      <c r="W1041" s="14">
        <v>1.2355309796806499E-2</v>
      </c>
      <c r="X1041" s="14">
        <v>6.4680139311858495E-2</v>
      </c>
      <c r="Y1041" s="14"/>
      <c r="Z1041" s="14">
        <v>7.7737067823659897E-2</v>
      </c>
      <c r="AA1041" s="14">
        <v>4.0165897546011797E-2</v>
      </c>
    </row>
    <row r="1042" spans="2:27" x14ac:dyDescent="0.3">
      <c r="B1042" t="s">
        <v>366</v>
      </c>
      <c r="C1042" s="14">
        <v>4.3406207932656198E-2</v>
      </c>
      <c r="D1042" s="14">
        <v>4.3158428706057399E-2</v>
      </c>
      <c r="E1042" s="14">
        <v>4.3902963964836901E-2</v>
      </c>
      <c r="F1042" s="14"/>
      <c r="G1042" s="14">
        <v>8.1794885336652801E-2</v>
      </c>
      <c r="H1042" s="14">
        <v>5.41492739769176E-2</v>
      </c>
      <c r="I1042" s="14">
        <v>5.9579710712522299E-2</v>
      </c>
      <c r="J1042" s="14">
        <v>3.0316973409641599E-2</v>
      </c>
      <c r="K1042" s="14">
        <v>2.9220394709570999E-2</v>
      </c>
      <c r="L1042" s="14">
        <v>1.57730685506909E-2</v>
      </c>
      <c r="M1042" s="14"/>
      <c r="N1042" s="14">
        <v>5.2561604582083699E-2</v>
      </c>
      <c r="O1042" s="14">
        <v>2.81310458083616E-2</v>
      </c>
      <c r="P1042" s="14">
        <v>3.6151992260312703E-2</v>
      </c>
      <c r="Q1042" s="14">
        <v>4.3496615652466201E-2</v>
      </c>
      <c r="R1042" s="14">
        <v>0.117117985914322</v>
      </c>
      <c r="S1042" s="14"/>
      <c r="T1042" s="14">
        <v>4.2144210816038398E-2</v>
      </c>
      <c r="U1042" s="14">
        <v>4.4283768505726101E-2</v>
      </c>
      <c r="V1042" s="14"/>
      <c r="W1042" s="14">
        <v>3.2657042008450897E-2</v>
      </c>
      <c r="X1042" s="14">
        <v>4.5960116806713101E-2</v>
      </c>
      <c r="Y1042" s="14"/>
      <c r="Z1042" s="14">
        <v>4.9126342017031199E-2</v>
      </c>
      <c r="AA1042" s="14">
        <v>3.9823667913781197E-2</v>
      </c>
    </row>
    <row r="1043" spans="2:27" x14ac:dyDescent="0.3">
      <c r="B1043" t="s">
        <v>367</v>
      </c>
      <c r="C1043" s="14">
        <v>3.3941594006883E-2</v>
      </c>
      <c r="D1043" s="14">
        <v>3.2443808098224697E-2</v>
      </c>
      <c r="E1043" s="14">
        <v>3.5585296455337298E-2</v>
      </c>
      <c r="F1043" s="14"/>
      <c r="G1043" s="14">
        <v>0.123570150013994</v>
      </c>
      <c r="H1043" s="14">
        <v>4.1333996430294798E-2</v>
      </c>
      <c r="I1043" s="14">
        <v>3.5329372160419897E-2</v>
      </c>
      <c r="J1043" s="14">
        <v>5.7366121188851303E-3</v>
      </c>
      <c r="K1043" s="14">
        <v>1.08395100535537E-2</v>
      </c>
      <c r="L1043" s="14">
        <v>8.2023346891292193E-3</v>
      </c>
      <c r="M1043" s="14"/>
      <c r="N1043" s="14">
        <v>4.7383155035933197E-2</v>
      </c>
      <c r="O1043" s="14">
        <v>4.3660822051796496E-3</v>
      </c>
      <c r="P1043" s="14">
        <v>4.8227015765435602E-2</v>
      </c>
      <c r="Q1043" s="14">
        <v>6.6039135266887802E-2</v>
      </c>
      <c r="R1043" s="14">
        <v>6.3597296815761206E-2</v>
      </c>
      <c r="S1043" s="14"/>
      <c r="T1043" s="14">
        <v>2.95421328883952E-2</v>
      </c>
      <c r="U1043" s="14">
        <v>3.7000866939840102E-2</v>
      </c>
      <c r="V1043" s="14"/>
      <c r="W1043" s="14">
        <v>4.6291975226498104E-3</v>
      </c>
      <c r="X1043" s="14">
        <v>4.0905965943163501E-2</v>
      </c>
      <c r="Y1043" s="14"/>
      <c r="Z1043" s="14">
        <v>3.9084431837404697E-2</v>
      </c>
      <c r="AA1043" s="14">
        <v>3.0720616654489E-2</v>
      </c>
    </row>
    <row r="1044" spans="2:27" x14ac:dyDescent="0.3">
      <c r="B1044" t="s">
        <v>365</v>
      </c>
      <c r="C1044" s="14">
        <v>2.8742029634270801E-2</v>
      </c>
      <c r="D1044" s="14">
        <v>1.7592404194477902E-2</v>
      </c>
      <c r="E1044" s="14">
        <v>3.7238420329094503E-2</v>
      </c>
      <c r="F1044" s="14"/>
      <c r="G1044" s="14">
        <v>7.3267460267977397E-2</v>
      </c>
      <c r="H1044" s="14">
        <v>4.49241514774599E-2</v>
      </c>
      <c r="I1044" s="14">
        <v>3.1200795043013499E-2</v>
      </c>
      <c r="J1044" s="14">
        <v>1.7922595698354301E-2</v>
      </c>
      <c r="K1044" s="14">
        <v>1.3403028258960999E-2</v>
      </c>
      <c r="L1044" s="14">
        <v>3.9540013488400397E-3</v>
      </c>
      <c r="M1044" s="14"/>
      <c r="N1044" s="14">
        <v>1.5789314905880401E-2</v>
      </c>
      <c r="O1044" s="14">
        <v>2.4219872534973999E-2</v>
      </c>
      <c r="P1044" s="14">
        <v>2.9012910949849799E-2</v>
      </c>
      <c r="Q1044" s="14">
        <v>3.4280778558762201E-2</v>
      </c>
      <c r="R1044" s="14">
        <v>5.6274940552941202E-2</v>
      </c>
      <c r="S1044" s="14"/>
      <c r="T1044" s="14">
        <v>3.1901313181516802E-2</v>
      </c>
      <c r="U1044" s="14">
        <v>2.6545144519634599E-2</v>
      </c>
      <c r="V1044" s="14"/>
      <c r="W1044" s="14">
        <v>9.0737605296128E-3</v>
      </c>
      <c r="X1044" s="14">
        <v>3.3415040299276402E-2</v>
      </c>
      <c r="Y1044" s="14"/>
      <c r="Z1044" s="14">
        <v>2.9491076938780902E-2</v>
      </c>
      <c r="AA1044" s="14">
        <v>2.8272898682993201E-2</v>
      </c>
    </row>
    <row r="1045" spans="2:27" x14ac:dyDescent="0.3">
      <c r="B1045" t="s">
        <v>368</v>
      </c>
      <c r="C1045" s="14">
        <v>2.2043541179854801E-2</v>
      </c>
      <c r="D1045" s="14">
        <v>1.8665203363247399E-2</v>
      </c>
      <c r="E1045" s="14">
        <v>2.54266749115468E-2</v>
      </c>
      <c r="F1045" s="14"/>
      <c r="G1045" s="14">
        <v>2.2563549323668899E-2</v>
      </c>
      <c r="H1045" s="14">
        <v>3.5027928848587499E-2</v>
      </c>
      <c r="I1045" s="14">
        <v>3.9008002427068603E-2</v>
      </c>
      <c r="J1045" s="14">
        <v>1.09514464689818E-2</v>
      </c>
      <c r="K1045" s="14">
        <v>2.29887158210954E-2</v>
      </c>
      <c r="L1045" s="14">
        <v>4.5564750646828302E-3</v>
      </c>
      <c r="M1045" s="14"/>
      <c r="N1045" s="14">
        <v>4.2425160013459397E-2</v>
      </c>
      <c r="O1045" s="14">
        <v>9.4412544694667203E-3</v>
      </c>
      <c r="P1045" s="14">
        <v>0</v>
      </c>
      <c r="Q1045" s="14">
        <v>3.01365191740674E-2</v>
      </c>
      <c r="R1045" s="14">
        <v>2.579346001571E-2</v>
      </c>
      <c r="S1045" s="14"/>
      <c r="T1045" s="14">
        <v>2.47150773349935E-2</v>
      </c>
      <c r="U1045" s="14">
        <v>2.0185823148324299E-2</v>
      </c>
      <c r="V1045" s="14"/>
      <c r="W1045" s="14">
        <v>2.05053121322551E-2</v>
      </c>
      <c r="X1045" s="14">
        <v>2.2409011100283802E-2</v>
      </c>
      <c r="Y1045" s="14"/>
      <c r="Z1045" s="14">
        <v>2.8605517878326499E-2</v>
      </c>
      <c r="AA1045" s="14">
        <v>1.7933752182177999E-2</v>
      </c>
    </row>
    <row r="1046" spans="2:27" x14ac:dyDescent="0.3">
      <c r="C1046" s="14"/>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row>
    <row r="1047" spans="2:27" x14ac:dyDescent="0.3">
      <c r="B1047" s="6" t="s">
        <v>68</v>
      </c>
      <c r="C1047" s="14"/>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row>
    <row r="1048" spans="2:27" x14ac:dyDescent="0.3">
      <c r="B1048" s="24" t="s">
        <v>59</v>
      </c>
      <c r="C1048" s="14"/>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row>
    <row r="1049" spans="2:27" x14ac:dyDescent="0.3">
      <c r="B1049" t="s">
        <v>373</v>
      </c>
      <c r="C1049" s="14">
        <v>0.21206181315671499</v>
      </c>
      <c r="D1049" s="14">
        <v>0.263735043081187</v>
      </c>
      <c r="E1049" s="14">
        <v>0.16244520791599301</v>
      </c>
      <c r="F1049" s="14"/>
      <c r="G1049" s="14">
        <v>0.11349634460255099</v>
      </c>
      <c r="H1049" s="14">
        <v>0.14761846731237599</v>
      </c>
      <c r="I1049" s="14">
        <v>0.204708164731779</v>
      </c>
      <c r="J1049" s="14">
        <v>0.22985962598370699</v>
      </c>
      <c r="K1049" s="14">
        <v>0.268710625828736</v>
      </c>
      <c r="L1049" s="14">
        <v>0.283478713727015</v>
      </c>
      <c r="M1049" s="14"/>
      <c r="N1049" s="14">
        <v>0.216221276775245</v>
      </c>
      <c r="O1049" s="14">
        <v>0.29962884080625202</v>
      </c>
      <c r="P1049" s="14">
        <v>0.25246067163939601</v>
      </c>
      <c r="Q1049" s="14">
        <v>0.17227994673267399</v>
      </c>
      <c r="R1049" s="14">
        <v>0.13832224230485701</v>
      </c>
      <c r="S1049" s="14"/>
      <c r="T1049" s="14">
        <v>0.212658191893075</v>
      </c>
      <c r="U1049" s="14">
        <v>0.21168663309358901</v>
      </c>
      <c r="V1049" s="14"/>
      <c r="W1049" s="14">
        <v>0.29586844377511101</v>
      </c>
      <c r="X1049" s="14">
        <v>0.19279705763451899</v>
      </c>
      <c r="Y1049" s="14"/>
      <c r="Z1049" s="14">
        <v>0.20906729132488899</v>
      </c>
      <c r="AA1049" s="14">
        <v>0.21398424403458199</v>
      </c>
    </row>
    <row r="1050" spans="2:27" x14ac:dyDescent="0.3">
      <c r="B1050" t="s">
        <v>374</v>
      </c>
      <c r="C1050" s="14">
        <v>0.44169875773115302</v>
      </c>
      <c r="D1050" s="14">
        <v>0.48673875969202302</v>
      </c>
      <c r="E1050" s="14">
        <v>0.39740545628869201</v>
      </c>
      <c r="F1050" s="14"/>
      <c r="G1050" s="14">
        <v>0.49909358976011498</v>
      </c>
      <c r="H1050" s="14">
        <v>0.53993618187756198</v>
      </c>
      <c r="I1050" s="14">
        <v>0.43094835243869001</v>
      </c>
      <c r="J1050" s="14">
        <v>0.42351053880033301</v>
      </c>
      <c r="K1050" s="14">
        <v>0.36893156051478099</v>
      </c>
      <c r="L1050" s="14">
        <v>0.39603637406071501</v>
      </c>
      <c r="M1050" s="14"/>
      <c r="N1050" s="14">
        <v>0.49220688325293899</v>
      </c>
      <c r="O1050" s="14">
        <v>0.46631782845489</v>
      </c>
      <c r="P1050" s="14">
        <v>0.479355835557983</v>
      </c>
      <c r="Q1050" s="14">
        <v>0.52549991295876997</v>
      </c>
      <c r="R1050" s="14">
        <v>0.40469347944053702</v>
      </c>
      <c r="S1050" s="14"/>
      <c r="T1050" s="14">
        <v>0.43008844027043103</v>
      </c>
      <c r="U1050" s="14">
        <v>0.44900277340484501</v>
      </c>
      <c r="V1050" s="14"/>
      <c r="W1050" s="14">
        <v>0.36226912267095401</v>
      </c>
      <c r="X1050" s="14">
        <v>0.45995736673811399</v>
      </c>
      <c r="Y1050" s="14"/>
      <c r="Z1050" s="14">
        <v>0.47759773260933702</v>
      </c>
      <c r="AA1050" s="14">
        <v>0.41865224090296399</v>
      </c>
    </row>
    <row r="1051" spans="2:27" x14ac:dyDescent="0.3">
      <c r="B1051" t="s">
        <v>375</v>
      </c>
      <c r="C1051" s="14">
        <v>5.9921776668673599E-2</v>
      </c>
      <c r="D1051" s="14">
        <v>5.6052658513602402E-2</v>
      </c>
      <c r="E1051" s="14">
        <v>6.3928805741408606E-2</v>
      </c>
      <c r="F1051" s="14"/>
      <c r="G1051" s="14">
        <v>0.137085656987285</v>
      </c>
      <c r="H1051" s="14">
        <v>8.2885684795300604E-2</v>
      </c>
      <c r="I1051" s="14">
        <v>6.8399137485334799E-2</v>
      </c>
      <c r="J1051" s="14">
        <v>3.4220299485961801E-2</v>
      </c>
      <c r="K1051" s="14">
        <v>3.70846929786409E-2</v>
      </c>
      <c r="L1051" s="14">
        <v>1.9229631048368199E-2</v>
      </c>
      <c r="M1051" s="14"/>
      <c r="N1051" s="14">
        <v>5.5164301933880999E-2</v>
      </c>
      <c r="O1051" s="14">
        <v>5.01018732553127E-2</v>
      </c>
      <c r="P1051" s="14">
        <v>6.2914310896205194E-2</v>
      </c>
      <c r="Q1051" s="14">
        <v>6.19894793062764E-2</v>
      </c>
      <c r="R1051" s="14">
        <v>0.126186619336525</v>
      </c>
      <c r="S1051" s="14"/>
      <c r="T1051" s="14">
        <v>6.9036197682889502E-2</v>
      </c>
      <c r="U1051" s="14">
        <v>5.4187921916668103E-2</v>
      </c>
      <c r="V1051" s="14"/>
      <c r="W1051" s="14">
        <v>2.6949074579711501E-2</v>
      </c>
      <c r="X1051" s="14">
        <v>6.7501261012131303E-2</v>
      </c>
      <c r="Y1051" s="14"/>
      <c r="Z1051" s="14">
        <v>6.9151983409075996E-2</v>
      </c>
      <c r="AA1051" s="14">
        <v>5.3996144650149597E-2</v>
      </c>
    </row>
    <row r="1052" spans="2:27" x14ac:dyDescent="0.3">
      <c r="B1052" t="s">
        <v>52</v>
      </c>
      <c r="C1052" s="14">
        <v>0.28631765244345803</v>
      </c>
      <c r="D1052" s="14">
        <v>0.19347353871318701</v>
      </c>
      <c r="E1052" s="14">
        <v>0.37622053005390699</v>
      </c>
      <c r="F1052" s="14"/>
      <c r="G1052" s="14">
        <v>0.25032440865004901</v>
      </c>
      <c r="H1052" s="14">
        <v>0.22955966601476199</v>
      </c>
      <c r="I1052" s="14">
        <v>0.295944345344196</v>
      </c>
      <c r="J1052" s="14">
        <v>0.31240953572999702</v>
      </c>
      <c r="K1052" s="14">
        <v>0.32527312067784198</v>
      </c>
      <c r="L1052" s="14">
        <v>0.30125528116390199</v>
      </c>
      <c r="M1052" s="14"/>
      <c r="N1052" s="14">
        <v>0.23640753803793499</v>
      </c>
      <c r="O1052" s="14">
        <v>0.18395145748354599</v>
      </c>
      <c r="P1052" s="14">
        <v>0.20526918190641599</v>
      </c>
      <c r="Q1052" s="14">
        <v>0.24023066100227899</v>
      </c>
      <c r="R1052" s="14">
        <v>0.33079765891808</v>
      </c>
      <c r="S1052" s="14"/>
      <c r="T1052" s="14">
        <v>0.28821717015360498</v>
      </c>
      <c r="U1052" s="14">
        <v>0.28512267158489801</v>
      </c>
      <c r="V1052" s="14"/>
      <c r="W1052" s="14">
        <v>0.31491335897422401</v>
      </c>
      <c r="X1052" s="14">
        <v>0.27974431461523602</v>
      </c>
      <c r="Y1052" s="14"/>
      <c r="Z1052" s="14">
        <v>0.24418299265669799</v>
      </c>
      <c r="AA1052" s="14">
        <v>0.313367370412305</v>
      </c>
    </row>
    <row r="1053" spans="2:27" x14ac:dyDescent="0.3">
      <c r="C1053" s="14"/>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row>
    <row r="1054" spans="2:27" x14ac:dyDescent="0.3">
      <c r="B1054" s="6" t="s">
        <v>68</v>
      </c>
      <c r="C1054" s="14"/>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row>
    <row r="1055" spans="2:27" x14ac:dyDescent="0.3">
      <c r="B1055" s="24" t="s">
        <v>59</v>
      </c>
      <c r="C1055" s="14"/>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row>
    <row r="1056" spans="2:27" x14ac:dyDescent="0.3">
      <c r="B1056" t="s">
        <v>376</v>
      </c>
      <c r="C1056" s="14">
        <v>0.35398405664508398</v>
      </c>
      <c r="D1056" s="14">
        <v>0.39520212930585802</v>
      </c>
      <c r="E1056" s="14">
        <v>0.31431722903708598</v>
      </c>
      <c r="F1056" s="14"/>
      <c r="G1056" s="14">
        <v>0.30119202305648601</v>
      </c>
      <c r="H1056" s="14">
        <v>0.41909238889064998</v>
      </c>
      <c r="I1056" s="14">
        <v>0.39997594185421897</v>
      </c>
      <c r="J1056" s="14">
        <v>0.30748840834459801</v>
      </c>
      <c r="K1056" s="14">
        <v>0.28624018761422299</v>
      </c>
      <c r="L1056" s="14">
        <v>0.381959179602472</v>
      </c>
      <c r="M1056" s="14"/>
      <c r="N1056" s="14">
        <v>0.42319718112740401</v>
      </c>
      <c r="O1056" s="14">
        <v>0.41183635730210699</v>
      </c>
      <c r="P1056" s="14">
        <v>0.30446788743312703</v>
      </c>
      <c r="Q1056" s="14">
        <v>0.37390168086084702</v>
      </c>
      <c r="R1056" s="14">
        <v>0.36867843552516899</v>
      </c>
      <c r="S1056" s="14"/>
      <c r="T1056" s="14">
        <v>0.36476348836759298</v>
      </c>
      <c r="U1056" s="14">
        <v>0.34720274868162498</v>
      </c>
      <c r="V1056" s="14"/>
      <c r="W1056" s="14">
        <v>0.325621436915778</v>
      </c>
      <c r="X1056" s="14">
        <v>0.36050381446164798</v>
      </c>
      <c r="Y1056" s="14"/>
      <c r="Z1056" s="14">
        <v>0.45824530068526198</v>
      </c>
      <c r="AA1056" s="14">
        <v>0.287050153282842</v>
      </c>
    </row>
    <row r="1057" spans="2:27" x14ac:dyDescent="0.3">
      <c r="B1057" t="s">
        <v>377</v>
      </c>
      <c r="C1057" s="14">
        <v>0.42116983702549798</v>
      </c>
      <c r="D1057" s="14">
        <v>0.44912744917834402</v>
      </c>
      <c r="E1057" s="14">
        <v>0.39427097868160799</v>
      </c>
      <c r="F1057" s="14"/>
      <c r="G1057" s="14">
        <v>0.43340259972838702</v>
      </c>
      <c r="H1057" s="14">
        <v>0.373156998517295</v>
      </c>
      <c r="I1057" s="14">
        <v>0.37171799120360799</v>
      </c>
      <c r="J1057" s="14">
        <v>0.42988958722818499</v>
      </c>
      <c r="K1057" s="14">
        <v>0.47478617138373103</v>
      </c>
      <c r="L1057" s="14">
        <v>0.44916283312918698</v>
      </c>
      <c r="M1057" s="14"/>
      <c r="N1057" s="14">
        <v>0.39933008730870501</v>
      </c>
      <c r="O1057" s="14">
        <v>0.45096098476148599</v>
      </c>
      <c r="P1057" s="14">
        <v>0.56434379404538904</v>
      </c>
      <c r="Q1057" s="14">
        <v>0.47451969493407498</v>
      </c>
      <c r="R1057" s="14">
        <v>0.32008676432419803</v>
      </c>
      <c r="S1057" s="14"/>
      <c r="T1057" s="14">
        <v>0.41609448133152999</v>
      </c>
      <c r="U1057" s="14">
        <v>0.424362727974751</v>
      </c>
      <c r="V1057" s="14"/>
      <c r="W1057" s="14">
        <v>0.4762269832719</v>
      </c>
      <c r="X1057" s="14">
        <v>0.40851376847387699</v>
      </c>
      <c r="Y1057" s="14"/>
      <c r="Z1057" s="14">
        <v>0.36202864732073797</v>
      </c>
      <c r="AA1057" s="14">
        <v>0.45913745109790499</v>
      </c>
    </row>
    <row r="1058" spans="2:27" x14ac:dyDescent="0.3">
      <c r="B1058" t="s">
        <v>52</v>
      </c>
      <c r="C1058" s="14">
        <v>0.22484610632941801</v>
      </c>
      <c r="D1058" s="14">
        <v>0.15567042151579699</v>
      </c>
      <c r="E1058" s="14">
        <v>0.29141179228130698</v>
      </c>
      <c r="F1058" s="14"/>
      <c r="G1058" s="14">
        <v>0.26540537721512802</v>
      </c>
      <c r="H1058" s="14">
        <v>0.20775061259205499</v>
      </c>
      <c r="I1058" s="14">
        <v>0.22830606694217301</v>
      </c>
      <c r="J1058" s="14">
        <v>0.262622004427217</v>
      </c>
      <c r="K1058" s="14">
        <v>0.23897364100204599</v>
      </c>
      <c r="L1058" s="14">
        <v>0.168877987268341</v>
      </c>
      <c r="M1058" s="14"/>
      <c r="N1058" s="14">
        <v>0.17747273156389101</v>
      </c>
      <c r="O1058" s="14">
        <v>0.13720265793640599</v>
      </c>
      <c r="P1058" s="14">
        <v>0.13118831852148399</v>
      </c>
      <c r="Q1058" s="14">
        <v>0.15157862420507801</v>
      </c>
      <c r="R1058" s="14">
        <v>0.31123480015063298</v>
      </c>
      <c r="S1058" s="14"/>
      <c r="T1058" s="14">
        <v>0.21914203030087701</v>
      </c>
      <c r="U1058" s="14">
        <v>0.22843452334362399</v>
      </c>
      <c r="V1058" s="14"/>
      <c r="W1058" s="14">
        <v>0.19815157981232201</v>
      </c>
      <c r="X1058" s="14">
        <v>0.230982417064475</v>
      </c>
      <c r="Y1058" s="14"/>
      <c r="Z1058" s="14">
        <v>0.17972605199399999</v>
      </c>
      <c r="AA1058" s="14">
        <v>0.25381239561925401</v>
      </c>
    </row>
    <row r="1059" spans="2:27" x14ac:dyDescent="0.3">
      <c r="C1059" s="14"/>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row>
    <row r="1060" spans="2:27" x14ac:dyDescent="0.3">
      <c r="B1060" s="6" t="s">
        <v>381</v>
      </c>
      <c r="C1060" s="14"/>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row>
    <row r="1061" spans="2:27" x14ac:dyDescent="0.3">
      <c r="B1061" s="24" t="s">
        <v>59</v>
      </c>
      <c r="C1061" s="14"/>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row>
    <row r="1062" spans="2:27" x14ac:dyDescent="0.3">
      <c r="B1062" t="s">
        <v>378</v>
      </c>
      <c r="C1062" s="14">
        <v>0.393274085485392</v>
      </c>
      <c r="D1062" s="14">
        <v>0.41927918008107401</v>
      </c>
      <c r="E1062" s="14">
        <v>0.36817346535696499</v>
      </c>
      <c r="F1062" s="14"/>
      <c r="G1062" s="14">
        <v>0.33262967300274499</v>
      </c>
      <c r="H1062" s="14">
        <v>0.34138682838603901</v>
      </c>
      <c r="I1062" s="14">
        <v>0.35193383023666203</v>
      </c>
      <c r="J1062" s="14">
        <v>0.35928951528676201</v>
      </c>
      <c r="K1062" s="14">
        <v>0.43949943467049302</v>
      </c>
      <c r="L1062" s="14">
        <v>0.50582668372429995</v>
      </c>
      <c r="M1062" s="14"/>
      <c r="N1062" s="14">
        <v>0.369840330266059</v>
      </c>
      <c r="O1062" s="14">
        <v>0.45856203503109699</v>
      </c>
      <c r="P1062" s="14">
        <v>0.44291501723462301</v>
      </c>
      <c r="Q1062" s="14">
        <v>0.43672847262331799</v>
      </c>
      <c r="R1062" s="14">
        <v>0.34355706925778901</v>
      </c>
      <c r="S1062" s="14"/>
      <c r="T1062" s="14">
        <v>0.36634211186860499</v>
      </c>
      <c r="U1062" s="14">
        <v>0.41021690880490302</v>
      </c>
      <c r="V1062" s="14"/>
      <c r="W1062" s="14">
        <v>0.47667305013493999</v>
      </c>
      <c r="X1062" s="14">
        <v>0.37410304074916301</v>
      </c>
      <c r="Y1062" s="14"/>
      <c r="Z1062" s="14">
        <v>0.40984127054097502</v>
      </c>
      <c r="AA1062" s="14">
        <v>0.38263824113399098</v>
      </c>
    </row>
    <row r="1063" spans="2:27" x14ac:dyDescent="0.3">
      <c r="B1063" t="s">
        <v>379</v>
      </c>
      <c r="C1063" s="14">
        <v>0.21029015185643099</v>
      </c>
      <c r="D1063" s="14">
        <v>0.243572404931716</v>
      </c>
      <c r="E1063" s="14">
        <v>0.17861637981339201</v>
      </c>
      <c r="F1063" s="14"/>
      <c r="G1063" s="14">
        <v>0.32055196228546301</v>
      </c>
      <c r="H1063" s="14">
        <v>0.31398888658405899</v>
      </c>
      <c r="I1063" s="14">
        <v>0.215673882503743</v>
      </c>
      <c r="J1063" s="14">
        <v>0.20180735457840401</v>
      </c>
      <c r="K1063" s="14">
        <v>0.10746225373902001</v>
      </c>
      <c r="L1063" s="14">
        <v>0.124246386226758</v>
      </c>
      <c r="M1063" s="14"/>
      <c r="N1063" s="14">
        <v>0.275765352969916</v>
      </c>
      <c r="O1063" s="14">
        <v>0.241254891416286</v>
      </c>
      <c r="P1063" s="14">
        <v>0.21046598476824499</v>
      </c>
      <c r="Q1063" s="14">
        <v>0.219431417739259</v>
      </c>
      <c r="R1063" s="14">
        <v>0.239622309962681</v>
      </c>
      <c r="S1063" s="14"/>
      <c r="T1063" s="14">
        <v>0.24025979678109899</v>
      </c>
      <c r="U1063" s="14">
        <v>0.19143633868506199</v>
      </c>
      <c r="V1063" s="14"/>
      <c r="W1063" s="14">
        <v>0.126604153987359</v>
      </c>
      <c r="X1063" s="14">
        <v>0.229527177348121</v>
      </c>
      <c r="Y1063" s="14"/>
      <c r="Z1063" s="14">
        <v>0.21703664590205801</v>
      </c>
      <c r="AA1063" s="14">
        <v>0.205959020143577</v>
      </c>
    </row>
    <row r="1064" spans="2:27" x14ac:dyDescent="0.3">
      <c r="B1064" t="s">
        <v>380</v>
      </c>
      <c r="C1064" s="14">
        <v>0.17099714558193899</v>
      </c>
      <c r="D1064" s="14">
        <v>0.15516913908009999</v>
      </c>
      <c r="E1064" s="14">
        <v>0.18549369267274601</v>
      </c>
      <c r="F1064" s="14"/>
      <c r="G1064" s="14">
        <v>0.11943465335200799</v>
      </c>
      <c r="H1064" s="14">
        <v>0.155014672217137</v>
      </c>
      <c r="I1064" s="14">
        <v>0.16183996082000701</v>
      </c>
      <c r="J1064" s="14">
        <v>0.19301896039024399</v>
      </c>
      <c r="K1064" s="14">
        <v>0.208263859326593</v>
      </c>
      <c r="L1064" s="14">
        <v>0.182853740138538</v>
      </c>
      <c r="M1064" s="14"/>
      <c r="N1064" s="14">
        <v>0.17327306343139001</v>
      </c>
      <c r="O1064" s="14">
        <v>0.140826673314393</v>
      </c>
      <c r="P1064" s="14">
        <v>0.163648774678467</v>
      </c>
      <c r="Q1064" s="14">
        <v>0.169031553304238</v>
      </c>
      <c r="R1064" s="14">
        <v>0.18704643825534301</v>
      </c>
      <c r="S1064" s="14"/>
      <c r="T1064" s="14">
        <v>0.17660212227546501</v>
      </c>
      <c r="U1064" s="14">
        <v>0.16747107166030201</v>
      </c>
      <c r="V1064" s="14"/>
      <c r="W1064" s="14">
        <v>0.20172556927433799</v>
      </c>
      <c r="X1064" s="14">
        <v>0.163933556870063</v>
      </c>
      <c r="Y1064" s="14"/>
      <c r="Z1064" s="14">
        <v>0.188241296642465</v>
      </c>
      <c r="AA1064" s="14">
        <v>0.159926700842144</v>
      </c>
    </row>
    <row r="1065" spans="2:27" x14ac:dyDescent="0.3">
      <c r="B1065" t="s">
        <v>52</v>
      </c>
      <c r="C1065" s="14">
        <v>0.225438617076238</v>
      </c>
      <c r="D1065" s="14">
        <v>0.18197927590711099</v>
      </c>
      <c r="E1065" s="14">
        <v>0.26771646215689698</v>
      </c>
      <c r="F1065" s="14"/>
      <c r="G1065" s="14">
        <v>0.227383711359784</v>
      </c>
      <c r="H1065" s="14">
        <v>0.189609612812765</v>
      </c>
      <c r="I1065" s="14">
        <v>0.27055232643958799</v>
      </c>
      <c r="J1065" s="14">
        <v>0.24588416974458999</v>
      </c>
      <c r="K1065" s="14">
        <v>0.24477445226389499</v>
      </c>
      <c r="L1065" s="14">
        <v>0.187073189910404</v>
      </c>
      <c r="M1065" s="14"/>
      <c r="N1065" s="14">
        <v>0.18112125333263601</v>
      </c>
      <c r="O1065" s="14">
        <v>0.15935640023822401</v>
      </c>
      <c r="P1065" s="14">
        <v>0.182970223318665</v>
      </c>
      <c r="Q1065" s="14">
        <v>0.17480855633318601</v>
      </c>
      <c r="R1065" s="14">
        <v>0.22977418252418699</v>
      </c>
      <c r="S1065" s="14"/>
      <c r="T1065" s="14">
        <v>0.21679596907483101</v>
      </c>
      <c r="U1065" s="14">
        <v>0.23087568084973301</v>
      </c>
      <c r="V1065" s="14"/>
      <c r="W1065" s="14">
        <v>0.19499722660336299</v>
      </c>
      <c r="X1065" s="14">
        <v>0.23243622503265399</v>
      </c>
      <c r="Y1065" s="14"/>
      <c r="Z1065" s="14">
        <v>0.18488078691450199</v>
      </c>
      <c r="AA1065" s="14">
        <v>0.25147603788028799</v>
      </c>
    </row>
    <row r="1066" spans="2:27" x14ac:dyDescent="0.3">
      <c r="C1066" s="14"/>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row>
    <row r="1067" spans="2:27" x14ac:dyDescent="0.3">
      <c r="B1067" s="6" t="s">
        <v>384</v>
      </c>
      <c r="C1067" s="14"/>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row>
    <row r="1068" spans="2:27" x14ac:dyDescent="0.3">
      <c r="B1068" s="24" t="s">
        <v>59</v>
      </c>
      <c r="C1068" s="14"/>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row>
    <row r="1069" spans="2:27" x14ac:dyDescent="0.3">
      <c r="B1069" t="s">
        <v>382</v>
      </c>
      <c r="C1069" s="14">
        <v>0.45515673180609001</v>
      </c>
      <c r="D1069" s="14">
        <v>0.51930729886011295</v>
      </c>
      <c r="E1069" s="14">
        <v>0.393497324230214</v>
      </c>
      <c r="F1069" s="14"/>
      <c r="G1069" s="14">
        <v>0.39352651435629199</v>
      </c>
      <c r="H1069" s="14">
        <v>0.455640581700818</v>
      </c>
      <c r="I1069" s="14">
        <v>0.44929226494253299</v>
      </c>
      <c r="J1069" s="14">
        <v>0.44134440791808299</v>
      </c>
      <c r="K1069" s="14">
        <v>0.41213530110012397</v>
      </c>
      <c r="L1069" s="14">
        <v>0.54054490353611195</v>
      </c>
      <c r="M1069" s="14"/>
      <c r="N1069" s="14">
        <v>0.51059196308094701</v>
      </c>
      <c r="O1069" s="14">
        <v>0.49443500740764501</v>
      </c>
      <c r="P1069" s="14">
        <v>0.55367392184353303</v>
      </c>
      <c r="Q1069" s="14">
        <v>0.476512968138955</v>
      </c>
      <c r="R1069" s="14">
        <v>0.29589257062236302</v>
      </c>
      <c r="S1069" s="14"/>
      <c r="T1069" s="14">
        <v>0.44780490483529201</v>
      </c>
      <c r="U1069" s="14">
        <v>0.45978174396502802</v>
      </c>
      <c r="V1069" s="14"/>
      <c r="W1069" s="14">
        <v>0.497355630560884</v>
      </c>
      <c r="X1069" s="14">
        <v>0.44545640783627499</v>
      </c>
      <c r="Y1069" s="14"/>
      <c r="Z1069" s="14">
        <v>0.46525525573563098</v>
      </c>
      <c r="AA1069" s="14">
        <v>0.44867365527056802</v>
      </c>
    </row>
    <row r="1070" spans="2:27" x14ac:dyDescent="0.3">
      <c r="B1070" t="s">
        <v>383</v>
      </c>
      <c r="C1070" s="14">
        <v>0.31810709318552899</v>
      </c>
      <c r="D1070" s="14">
        <v>0.30868921081717998</v>
      </c>
      <c r="E1070" s="14">
        <v>0.32547406188135602</v>
      </c>
      <c r="F1070" s="14"/>
      <c r="G1070" s="14">
        <v>0.37199032624436401</v>
      </c>
      <c r="H1070" s="14">
        <v>0.35894516489970701</v>
      </c>
      <c r="I1070" s="14">
        <v>0.31604421338717098</v>
      </c>
      <c r="J1070" s="14">
        <v>0.28743403467734802</v>
      </c>
      <c r="K1070" s="14">
        <v>0.30902283951816301</v>
      </c>
      <c r="L1070" s="14">
        <v>0.28173719622124499</v>
      </c>
      <c r="M1070" s="14"/>
      <c r="N1070" s="14">
        <v>0.33014331606559999</v>
      </c>
      <c r="O1070" s="14">
        <v>0.31794399318854899</v>
      </c>
      <c r="P1070" s="14">
        <v>0.286401151184703</v>
      </c>
      <c r="Q1070" s="14">
        <v>0.35324524831792897</v>
      </c>
      <c r="R1070" s="14">
        <v>0.47262326321357501</v>
      </c>
      <c r="S1070" s="14"/>
      <c r="T1070" s="14">
        <v>0.30780603879458401</v>
      </c>
      <c r="U1070" s="14">
        <v>0.32458745541348299</v>
      </c>
      <c r="V1070" s="14"/>
      <c r="W1070" s="14">
        <v>0.261542848343845</v>
      </c>
      <c r="X1070" s="14">
        <v>0.33110960074527801</v>
      </c>
      <c r="Y1070" s="14"/>
      <c r="Z1070" s="14">
        <v>0.37190358407240698</v>
      </c>
      <c r="AA1070" s="14">
        <v>0.28357068269667701</v>
      </c>
    </row>
    <row r="1071" spans="2:27" x14ac:dyDescent="0.3">
      <c r="B1071" t="s">
        <v>52</v>
      </c>
      <c r="C1071" s="14">
        <v>0.226736175008381</v>
      </c>
      <c r="D1071" s="14">
        <v>0.17200349032270701</v>
      </c>
      <c r="E1071" s="14">
        <v>0.28102861388842998</v>
      </c>
      <c r="F1071" s="14"/>
      <c r="G1071" s="14">
        <v>0.234483159399345</v>
      </c>
      <c r="H1071" s="14">
        <v>0.18541425339947501</v>
      </c>
      <c r="I1071" s="14">
        <v>0.234663521670296</v>
      </c>
      <c r="J1071" s="14">
        <v>0.27122155740456899</v>
      </c>
      <c r="K1071" s="14">
        <v>0.27884185938171302</v>
      </c>
      <c r="L1071" s="14">
        <v>0.177717900242643</v>
      </c>
      <c r="M1071" s="14"/>
      <c r="N1071" s="14">
        <v>0.159264720853453</v>
      </c>
      <c r="O1071" s="14">
        <v>0.187620999403806</v>
      </c>
      <c r="P1071" s="14">
        <v>0.159924926971765</v>
      </c>
      <c r="Q1071" s="14">
        <v>0.170241783543116</v>
      </c>
      <c r="R1071" s="14">
        <v>0.231484166164063</v>
      </c>
      <c r="S1071" s="14"/>
      <c r="T1071" s="14">
        <v>0.24438905637012401</v>
      </c>
      <c r="U1071" s="14">
        <v>0.21563080062148901</v>
      </c>
      <c r="V1071" s="14"/>
      <c r="W1071" s="14">
        <v>0.241101521095271</v>
      </c>
      <c r="X1071" s="14">
        <v>0.223433991418447</v>
      </c>
      <c r="Y1071" s="14"/>
      <c r="Z1071" s="14">
        <v>0.16284116019196199</v>
      </c>
      <c r="AA1071" s="14">
        <v>0.26775566203275503</v>
      </c>
    </row>
    <row r="1072" spans="2:27" x14ac:dyDescent="0.3">
      <c r="C1072" s="14"/>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row>
    <row r="1073" spans="2:27" x14ac:dyDescent="0.3">
      <c r="B1073" s="6" t="s">
        <v>389</v>
      </c>
      <c r="C1073" s="14"/>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row>
    <row r="1074" spans="2:27" x14ac:dyDescent="0.3">
      <c r="B1074" s="24" t="s">
        <v>59</v>
      </c>
      <c r="C1074" s="14"/>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row>
    <row r="1075" spans="2:27" x14ac:dyDescent="0.3">
      <c r="B1075" t="s">
        <v>47</v>
      </c>
      <c r="C1075" s="14">
        <v>0.11932979095554699</v>
      </c>
      <c r="D1075" s="14">
        <v>0.14237698438785301</v>
      </c>
      <c r="E1075" s="14">
        <v>9.5479295273622103E-2</v>
      </c>
      <c r="F1075" s="14"/>
      <c r="G1075" s="14">
        <v>0.123539120052995</v>
      </c>
      <c r="H1075" s="14">
        <v>0.15965974546382899</v>
      </c>
      <c r="I1075" s="14">
        <v>0.10440369698601799</v>
      </c>
      <c r="J1075" s="14">
        <v>0.134564337053589</v>
      </c>
      <c r="K1075" s="14">
        <v>0.119560700681835</v>
      </c>
      <c r="L1075" s="14">
        <v>8.3402625301039701E-2</v>
      </c>
      <c r="M1075" s="14"/>
      <c r="N1075" s="14">
        <v>0.13780850079510601</v>
      </c>
      <c r="O1075" s="14">
        <v>6.0081395808507902E-2</v>
      </c>
      <c r="P1075" s="14">
        <v>0.101899422096034</v>
      </c>
      <c r="Q1075" s="14">
        <v>0.15487379604881199</v>
      </c>
      <c r="R1075" s="14">
        <v>0.21512972136215899</v>
      </c>
      <c r="S1075" s="14"/>
      <c r="T1075" s="14">
        <v>0.119512174129867</v>
      </c>
      <c r="U1075" s="14">
        <v>0.119215054251028</v>
      </c>
      <c r="V1075" s="14"/>
      <c r="W1075" s="14">
        <v>7.89269886156653E-2</v>
      </c>
      <c r="X1075" s="14">
        <v>0.12861724355620799</v>
      </c>
      <c r="Y1075" s="14"/>
      <c r="Z1075" s="14">
        <v>0.138160480773106</v>
      </c>
      <c r="AA1075" s="14">
        <v>0.107240815957252</v>
      </c>
    </row>
    <row r="1076" spans="2:27" x14ac:dyDescent="0.3">
      <c r="B1076" t="s">
        <v>48</v>
      </c>
      <c r="C1076" s="14">
        <v>0.28528148779437601</v>
      </c>
      <c r="D1076" s="14">
        <v>0.30090172158450901</v>
      </c>
      <c r="E1076" s="14">
        <v>0.27033366662929897</v>
      </c>
      <c r="F1076" s="14"/>
      <c r="G1076" s="14">
        <v>0.35753732604897398</v>
      </c>
      <c r="H1076" s="14">
        <v>0.327204321492989</v>
      </c>
      <c r="I1076" s="14">
        <v>0.32636759240209201</v>
      </c>
      <c r="J1076" s="14">
        <v>0.268164681512645</v>
      </c>
      <c r="K1076" s="14">
        <v>0.244373698440458</v>
      </c>
      <c r="L1076" s="14">
        <v>0.21113963315626499</v>
      </c>
      <c r="M1076" s="14"/>
      <c r="N1076" s="14">
        <v>0.29484494443433001</v>
      </c>
      <c r="O1076" s="14">
        <v>0.26085841585748798</v>
      </c>
      <c r="P1076" s="14">
        <v>0.275702054136788</v>
      </c>
      <c r="Q1076" s="14">
        <v>0.33910452523155998</v>
      </c>
      <c r="R1076" s="14">
        <v>0.40288042607338997</v>
      </c>
      <c r="S1076" s="14"/>
      <c r="T1076" s="14">
        <v>0.30126814645523298</v>
      </c>
      <c r="U1076" s="14">
        <v>0.27522432907982203</v>
      </c>
      <c r="V1076" s="14"/>
      <c r="W1076" s="14">
        <v>0.21298397103868599</v>
      </c>
      <c r="X1076" s="14">
        <v>0.30190062609981899</v>
      </c>
      <c r="Y1076" s="14"/>
      <c r="Z1076" s="14">
        <v>0.31171736243421699</v>
      </c>
      <c r="AA1076" s="14">
        <v>0.26831011655543702</v>
      </c>
    </row>
    <row r="1077" spans="2:27" x14ac:dyDescent="0.3">
      <c r="B1077" t="s">
        <v>49</v>
      </c>
      <c r="C1077" s="14">
        <v>0.30583262906306802</v>
      </c>
      <c r="D1077" s="14">
        <v>0.28352285371320701</v>
      </c>
      <c r="E1077" s="14">
        <v>0.32755075199349398</v>
      </c>
      <c r="F1077" s="14"/>
      <c r="G1077" s="14">
        <v>0.27129863271410398</v>
      </c>
      <c r="H1077" s="14">
        <v>0.28962400241620301</v>
      </c>
      <c r="I1077" s="14">
        <v>0.285364164482931</v>
      </c>
      <c r="J1077" s="14">
        <v>0.276127804757203</v>
      </c>
      <c r="K1077" s="14">
        <v>0.34474442224637403</v>
      </c>
      <c r="L1077" s="14">
        <v>0.356539491088603</v>
      </c>
      <c r="M1077" s="14"/>
      <c r="N1077" s="14">
        <v>0.30730151607831002</v>
      </c>
      <c r="O1077" s="14">
        <v>0.35476855635311699</v>
      </c>
      <c r="P1077" s="14">
        <v>0.26869744728177403</v>
      </c>
      <c r="Q1077" s="14">
        <v>0.25025192994710199</v>
      </c>
      <c r="R1077" s="14">
        <v>0.22430383042072</v>
      </c>
      <c r="S1077" s="14"/>
      <c r="T1077" s="14">
        <v>0.31255239775444299</v>
      </c>
      <c r="U1077" s="14">
        <v>0.30160524286011398</v>
      </c>
      <c r="V1077" s="14"/>
      <c r="W1077" s="14">
        <v>0.366806126836836</v>
      </c>
      <c r="X1077" s="14">
        <v>0.29181655993730399</v>
      </c>
      <c r="Y1077" s="14"/>
      <c r="Z1077" s="14">
        <v>0.29151057706148298</v>
      </c>
      <c r="AA1077" s="14">
        <v>0.31502713708422497</v>
      </c>
    </row>
    <row r="1078" spans="2:27" x14ac:dyDescent="0.3">
      <c r="B1078" t="s">
        <v>50</v>
      </c>
      <c r="C1078" s="14">
        <v>0.14481690487478799</v>
      </c>
      <c r="D1078" s="14">
        <v>0.16325420503828</v>
      </c>
      <c r="E1078" s="14">
        <v>0.12737972209956899</v>
      </c>
      <c r="F1078" s="14"/>
      <c r="G1078" s="14">
        <v>0.100125027964045</v>
      </c>
      <c r="H1078" s="14">
        <v>0.127810978380447</v>
      </c>
      <c r="I1078" s="14">
        <v>0.120980409314957</v>
      </c>
      <c r="J1078" s="14">
        <v>0.14994631458371599</v>
      </c>
      <c r="K1078" s="14">
        <v>0.12110754422471</v>
      </c>
      <c r="L1078" s="14">
        <v>0.21944525116129901</v>
      </c>
      <c r="M1078" s="14"/>
      <c r="N1078" s="14">
        <v>0.146604305802541</v>
      </c>
      <c r="O1078" s="14">
        <v>0.17767832556489099</v>
      </c>
      <c r="P1078" s="14">
        <v>0.19028680423434399</v>
      </c>
      <c r="Q1078" s="14">
        <v>0.154886436296271</v>
      </c>
      <c r="R1078" s="14">
        <v>8.9638240263745797E-2</v>
      </c>
      <c r="S1078" s="14"/>
      <c r="T1078" s="14">
        <v>0.112456359405235</v>
      </c>
      <c r="U1078" s="14">
        <v>0.165174826363018</v>
      </c>
      <c r="V1078" s="14"/>
      <c r="W1078" s="14">
        <v>0.16256999217290299</v>
      </c>
      <c r="X1078" s="14">
        <v>0.140735976145894</v>
      </c>
      <c r="Y1078" s="14"/>
      <c r="Z1078" s="14">
        <v>0.152342418238303</v>
      </c>
      <c r="AA1078" s="14">
        <v>0.13998565632349799</v>
      </c>
    </row>
    <row r="1079" spans="2:27" x14ac:dyDescent="0.3">
      <c r="B1079" t="s">
        <v>51</v>
      </c>
      <c r="C1079" s="14">
        <v>5.7103376317674301E-2</v>
      </c>
      <c r="D1079" s="14">
        <v>6.7417105703581198E-2</v>
      </c>
      <c r="E1079" s="14">
        <v>4.7257044511177099E-2</v>
      </c>
      <c r="F1079" s="14"/>
      <c r="G1079" s="14">
        <v>4.91241268186553E-2</v>
      </c>
      <c r="H1079" s="14">
        <v>4.4078218081577802E-2</v>
      </c>
      <c r="I1079" s="14">
        <v>5.4844351604367299E-2</v>
      </c>
      <c r="J1079" s="14">
        <v>4.8284614877034698E-2</v>
      </c>
      <c r="K1079" s="14">
        <v>8.85563929547733E-2</v>
      </c>
      <c r="L1079" s="14">
        <v>6.08667022311878E-2</v>
      </c>
      <c r="M1079" s="14"/>
      <c r="N1079" s="14">
        <v>4.8028902567982902E-2</v>
      </c>
      <c r="O1079" s="14">
        <v>8.31377476977265E-2</v>
      </c>
      <c r="P1079" s="14">
        <v>9.5924091995788496E-2</v>
      </c>
      <c r="Q1079" s="14">
        <v>5.2794737757493E-2</v>
      </c>
      <c r="R1079" s="14">
        <v>1.5276020949928399E-2</v>
      </c>
      <c r="S1079" s="14"/>
      <c r="T1079" s="14">
        <v>6.16169708570177E-2</v>
      </c>
      <c r="U1079" s="14">
        <v>5.4263887615355798E-2</v>
      </c>
      <c r="V1079" s="14"/>
      <c r="W1079" s="14">
        <v>7.9453535842514203E-2</v>
      </c>
      <c r="X1079" s="14">
        <v>5.1965711720600903E-2</v>
      </c>
      <c r="Y1079" s="14"/>
      <c r="Z1079" s="14">
        <v>6.0202724636577498E-2</v>
      </c>
      <c r="AA1079" s="14">
        <v>5.5113648660257697E-2</v>
      </c>
    </row>
    <row r="1080" spans="2:27" x14ac:dyDescent="0.3">
      <c r="B1080" t="s">
        <v>52</v>
      </c>
      <c r="C1080" s="14">
        <v>8.7635810994546898E-2</v>
      </c>
      <c r="D1080" s="14">
        <v>4.2527129572569697E-2</v>
      </c>
      <c r="E1080" s="14">
        <v>0.131999519492839</v>
      </c>
      <c r="F1080" s="14"/>
      <c r="G1080" s="14">
        <v>9.8375766401226902E-2</v>
      </c>
      <c r="H1080" s="14">
        <v>5.1622734164953998E-2</v>
      </c>
      <c r="I1080" s="14">
        <v>0.108039785209634</v>
      </c>
      <c r="J1080" s="14">
        <v>0.122912247215812</v>
      </c>
      <c r="K1080" s="14">
        <v>8.1657241451849299E-2</v>
      </c>
      <c r="L1080" s="14">
        <v>6.8606297061605204E-2</v>
      </c>
      <c r="M1080" s="14"/>
      <c r="N1080" s="14">
        <v>6.5411830321729994E-2</v>
      </c>
      <c r="O1080" s="14">
        <v>6.3475558718270306E-2</v>
      </c>
      <c r="P1080" s="14">
        <v>6.7490180255271801E-2</v>
      </c>
      <c r="Q1080" s="14">
        <v>4.80885747187609E-2</v>
      </c>
      <c r="R1080" s="14">
        <v>5.2771760930056102E-2</v>
      </c>
      <c r="S1080" s="14"/>
      <c r="T1080" s="14">
        <v>9.2593951398204505E-2</v>
      </c>
      <c r="U1080" s="14">
        <v>8.4516659830662699E-2</v>
      </c>
      <c r="V1080" s="14"/>
      <c r="W1080" s="14">
        <v>9.9259385493396801E-2</v>
      </c>
      <c r="X1080" s="14">
        <v>8.4963882540174396E-2</v>
      </c>
      <c r="Y1080" s="14"/>
      <c r="Z1080" s="14">
        <v>4.6066436856314202E-2</v>
      </c>
      <c r="AA1080" s="14">
        <v>0.114322625419331</v>
      </c>
    </row>
    <row r="1081" spans="2:27" x14ac:dyDescent="0.3">
      <c r="B1081" t="s">
        <v>53</v>
      </c>
      <c r="C1081" s="14">
        <v>0.40461127874992298</v>
      </c>
      <c r="D1081" s="14">
        <v>0.44327870597236202</v>
      </c>
      <c r="E1081" s="14">
        <v>0.36581296190292101</v>
      </c>
      <c r="F1081" s="14"/>
      <c r="G1081" s="14">
        <v>0.48107644610196798</v>
      </c>
      <c r="H1081" s="14">
        <v>0.486864066956818</v>
      </c>
      <c r="I1081" s="14">
        <v>0.43077128938811099</v>
      </c>
      <c r="J1081" s="14">
        <v>0.402729018566234</v>
      </c>
      <c r="K1081" s="14">
        <v>0.36393439912229297</v>
      </c>
      <c r="L1081" s="14">
        <v>0.29454225845730497</v>
      </c>
      <c r="M1081" s="14"/>
      <c r="N1081" s="14">
        <v>0.432653445229436</v>
      </c>
      <c r="O1081" s="14">
        <v>0.320939811665996</v>
      </c>
      <c r="P1081" s="14">
        <v>0.37760147623282198</v>
      </c>
      <c r="Q1081" s="14">
        <v>0.493978321280373</v>
      </c>
      <c r="R1081" s="14">
        <v>0.61801014743555005</v>
      </c>
      <c r="S1081" s="14"/>
      <c r="T1081" s="14">
        <v>0.42078032058510001</v>
      </c>
      <c r="U1081" s="14">
        <v>0.39443938333084999</v>
      </c>
      <c r="V1081" s="14"/>
      <c r="W1081" s="14">
        <v>0.29191095965435099</v>
      </c>
      <c r="X1081" s="14">
        <v>0.43051786965602701</v>
      </c>
      <c r="Y1081" s="14"/>
      <c r="Z1081" s="14">
        <v>0.44987784320732199</v>
      </c>
      <c r="AA1081" s="14">
        <v>0.37555093251268901</v>
      </c>
    </row>
    <row r="1082" spans="2:27" x14ac:dyDescent="0.3">
      <c r="B1082" t="s">
        <v>54</v>
      </c>
      <c r="C1082" s="14">
        <v>0.201920281192462</v>
      </c>
      <c r="D1082" s="14">
        <v>0.23067131074186201</v>
      </c>
      <c r="E1082" s="14">
        <v>0.17463676661074601</v>
      </c>
      <c r="F1082" s="14"/>
      <c r="G1082" s="14">
        <v>0.14924915478270101</v>
      </c>
      <c r="H1082" s="14">
        <v>0.171889196462025</v>
      </c>
      <c r="I1082" s="14">
        <v>0.175824760919325</v>
      </c>
      <c r="J1082" s="14">
        <v>0.19823092946074999</v>
      </c>
      <c r="K1082" s="14">
        <v>0.20966393717948301</v>
      </c>
      <c r="L1082" s="14">
        <v>0.28031195339248599</v>
      </c>
      <c r="M1082" s="14"/>
      <c r="N1082" s="14">
        <v>0.194633208370524</v>
      </c>
      <c r="O1082" s="14">
        <v>0.26081607326261702</v>
      </c>
      <c r="P1082" s="14">
        <v>0.28621089623013202</v>
      </c>
      <c r="Q1082" s="14">
        <v>0.20768117405376399</v>
      </c>
      <c r="R1082" s="14">
        <v>0.104914261213674</v>
      </c>
      <c r="S1082" s="14"/>
      <c r="T1082" s="14">
        <v>0.174073330262252</v>
      </c>
      <c r="U1082" s="14">
        <v>0.219438713978374</v>
      </c>
      <c r="V1082" s="14"/>
      <c r="W1082" s="14">
        <v>0.24202352801541699</v>
      </c>
      <c r="X1082" s="14">
        <v>0.192701687866495</v>
      </c>
      <c r="Y1082" s="14"/>
      <c r="Z1082" s="14">
        <v>0.21254514287488099</v>
      </c>
      <c r="AA1082" s="14">
        <v>0.195099304983755</v>
      </c>
    </row>
    <row r="1083" spans="2:27" x14ac:dyDescent="0.3">
      <c r="B1083" t="s">
        <v>55</v>
      </c>
      <c r="C1083" s="14">
        <v>0.20269099755746101</v>
      </c>
      <c r="D1083" s="14">
        <v>0.21260739523050001</v>
      </c>
      <c r="E1083" s="14">
        <v>0.191176195292175</v>
      </c>
      <c r="F1083" s="14"/>
      <c r="G1083" s="14">
        <v>0.33182729131926803</v>
      </c>
      <c r="H1083" s="14">
        <v>0.314974870494793</v>
      </c>
      <c r="I1083" s="14">
        <v>0.25494652846878602</v>
      </c>
      <c r="J1083" s="14">
        <v>0.204498089105484</v>
      </c>
      <c r="K1083" s="14">
        <v>0.15427046194280999</v>
      </c>
      <c r="L1083" s="14">
        <v>1.42303050648188E-2</v>
      </c>
      <c r="M1083" s="14"/>
      <c r="N1083" s="14">
        <v>0.23802023685891199</v>
      </c>
      <c r="O1083" s="14">
        <v>6.01237384033785E-2</v>
      </c>
      <c r="P1083" s="14">
        <v>9.1390580002689306E-2</v>
      </c>
      <c r="Q1083" s="14">
        <v>0.28629714722660898</v>
      </c>
      <c r="R1083" s="14">
        <v>0.51309588622187496</v>
      </c>
      <c r="S1083" s="14"/>
      <c r="T1083" s="14">
        <v>0.24670699032284801</v>
      </c>
      <c r="U1083" s="14">
        <v>0.17500066935247599</v>
      </c>
      <c r="V1083" s="14"/>
      <c r="W1083" s="14">
        <v>4.9887431638933999E-2</v>
      </c>
      <c r="X1083" s="14">
        <v>0.23781618178953201</v>
      </c>
      <c r="Y1083" s="14"/>
      <c r="Z1083" s="14">
        <v>0.237332700332442</v>
      </c>
      <c r="AA1083" s="14">
        <v>0.18045162752893401</v>
      </c>
    </row>
    <row r="1084" spans="2:27" x14ac:dyDescent="0.3">
      <c r="C1084" s="14"/>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row>
    <row r="1085" spans="2:27" x14ac:dyDescent="0.3">
      <c r="B1085" s="6" t="s">
        <v>390</v>
      </c>
      <c r="C1085" s="14"/>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row>
    <row r="1086" spans="2:27" x14ac:dyDescent="0.3">
      <c r="B1086" s="24" t="s">
        <v>59</v>
      </c>
      <c r="C1086" s="14"/>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row>
    <row r="1087" spans="2:27" x14ac:dyDescent="0.3">
      <c r="B1087" t="s">
        <v>47</v>
      </c>
      <c r="C1087" s="14">
        <v>0.10800104375151399</v>
      </c>
      <c r="D1087" s="14">
        <v>0.123331302598188</v>
      </c>
      <c r="E1087" s="14">
        <v>9.2645451235094003E-2</v>
      </c>
      <c r="F1087" s="14"/>
      <c r="G1087" s="14">
        <v>0.141876474429528</v>
      </c>
      <c r="H1087" s="14">
        <v>0.132550473181516</v>
      </c>
      <c r="I1087" s="14">
        <v>9.9890446068919295E-2</v>
      </c>
      <c r="J1087" s="14">
        <v>0.121675557615467</v>
      </c>
      <c r="K1087" s="14">
        <v>9.48773907722745E-2</v>
      </c>
      <c r="L1087" s="14">
        <v>6.9855432054253597E-2</v>
      </c>
      <c r="M1087" s="14"/>
      <c r="N1087" s="14">
        <v>0.121156884611144</v>
      </c>
      <c r="O1087" s="14">
        <v>7.4003640654810396E-2</v>
      </c>
      <c r="P1087" s="14">
        <v>8.3637490540371506E-2</v>
      </c>
      <c r="Q1087" s="14">
        <v>0.12207562784046699</v>
      </c>
      <c r="R1087" s="14">
        <v>0.22643815144665899</v>
      </c>
      <c r="S1087" s="14"/>
      <c r="T1087" s="14">
        <v>0.107726259608837</v>
      </c>
      <c r="U1087" s="14">
        <v>0.108173909626353</v>
      </c>
      <c r="V1087" s="14"/>
      <c r="W1087" s="14">
        <v>6.5011208282314006E-2</v>
      </c>
      <c r="X1087" s="14">
        <v>0.11788318152680199</v>
      </c>
      <c r="Y1087" s="14"/>
      <c r="Z1087" s="14">
        <v>0.13338796918913901</v>
      </c>
      <c r="AA1087" s="14">
        <v>9.1703079636951706E-2</v>
      </c>
    </row>
    <row r="1088" spans="2:27" x14ac:dyDescent="0.3">
      <c r="B1088" t="s">
        <v>48</v>
      </c>
      <c r="C1088" s="14">
        <v>0.22792454960273401</v>
      </c>
      <c r="D1088" s="14">
        <v>0.24082143120969501</v>
      </c>
      <c r="E1088" s="14">
        <v>0.214407074454317</v>
      </c>
      <c r="F1088" s="14"/>
      <c r="G1088" s="14">
        <v>0.27308657197165898</v>
      </c>
      <c r="H1088" s="14">
        <v>0.28846135464711697</v>
      </c>
      <c r="I1088" s="14">
        <v>0.273763546215126</v>
      </c>
      <c r="J1088" s="14">
        <v>0.199569366260308</v>
      </c>
      <c r="K1088" s="14">
        <v>0.16124589979063</v>
      </c>
      <c r="L1088" s="14">
        <v>0.17920806579295201</v>
      </c>
      <c r="M1088" s="14"/>
      <c r="N1088" s="14">
        <v>0.27321257636048302</v>
      </c>
      <c r="O1088" s="14">
        <v>0.21308009272971001</v>
      </c>
      <c r="P1088" s="14">
        <v>0.226583278544949</v>
      </c>
      <c r="Q1088" s="14">
        <v>0.20528016057655701</v>
      </c>
      <c r="R1088" s="14">
        <v>0.258837538728803</v>
      </c>
      <c r="S1088" s="14"/>
      <c r="T1088" s="14">
        <v>0.23718184502617401</v>
      </c>
      <c r="U1088" s="14">
        <v>0.222100812991091</v>
      </c>
      <c r="V1088" s="14"/>
      <c r="W1088" s="14">
        <v>0.16041058173363401</v>
      </c>
      <c r="X1088" s="14">
        <v>0.243444086371297</v>
      </c>
      <c r="Y1088" s="14"/>
      <c r="Z1088" s="14">
        <v>0.25481941030098998</v>
      </c>
      <c r="AA1088" s="14">
        <v>0.210658517305782</v>
      </c>
    </row>
    <row r="1089" spans="2:27" x14ac:dyDescent="0.3">
      <c r="B1089" t="s">
        <v>49</v>
      </c>
      <c r="C1089" s="14">
        <v>0.27683543576264702</v>
      </c>
      <c r="D1089" s="14">
        <v>0.28239741820861503</v>
      </c>
      <c r="E1089" s="14">
        <v>0.27247300542032099</v>
      </c>
      <c r="F1089" s="14"/>
      <c r="G1089" s="14">
        <v>0.26725270289712599</v>
      </c>
      <c r="H1089" s="14">
        <v>0.26582091032555799</v>
      </c>
      <c r="I1089" s="14">
        <v>0.26652395311301402</v>
      </c>
      <c r="J1089" s="14">
        <v>0.30314718770002802</v>
      </c>
      <c r="K1089" s="14">
        <v>0.27321397637287798</v>
      </c>
      <c r="L1089" s="14">
        <v>0.28163925464016698</v>
      </c>
      <c r="M1089" s="14"/>
      <c r="N1089" s="14">
        <v>0.249255334895914</v>
      </c>
      <c r="O1089" s="14">
        <v>0.26322281378589801</v>
      </c>
      <c r="P1089" s="14">
        <v>0.28918965901217197</v>
      </c>
      <c r="Q1089" s="14">
        <v>0.33137300820945897</v>
      </c>
      <c r="R1089" s="14">
        <v>0.21045579695858599</v>
      </c>
      <c r="S1089" s="14"/>
      <c r="T1089" s="14">
        <v>0.27672326714734602</v>
      </c>
      <c r="U1089" s="14">
        <v>0.27690600069999999</v>
      </c>
      <c r="V1089" s="14"/>
      <c r="W1089" s="14">
        <v>0.295343422012387</v>
      </c>
      <c r="X1089" s="14">
        <v>0.27258097728271002</v>
      </c>
      <c r="Y1089" s="14"/>
      <c r="Z1089" s="14">
        <v>0.257983354364694</v>
      </c>
      <c r="AA1089" s="14">
        <v>0.28893814378310301</v>
      </c>
    </row>
    <row r="1090" spans="2:27" x14ac:dyDescent="0.3">
      <c r="B1090" t="s">
        <v>50</v>
      </c>
      <c r="C1090" s="14">
        <v>0.207984940470476</v>
      </c>
      <c r="D1090" s="14">
        <v>0.21385268265715801</v>
      </c>
      <c r="E1090" s="14">
        <v>0.203058946780515</v>
      </c>
      <c r="F1090" s="14"/>
      <c r="G1090" s="14">
        <v>0.16221487555039399</v>
      </c>
      <c r="H1090" s="14">
        <v>0.17191528283653801</v>
      </c>
      <c r="I1090" s="14">
        <v>0.21836242334221001</v>
      </c>
      <c r="J1090" s="14">
        <v>0.20609541447294499</v>
      </c>
      <c r="K1090" s="14">
        <v>0.218838971906713</v>
      </c>
      <c r="L1090" s="14">
        <v>0.25352839532378302</v>
      </c>
      <c r="M1090" s="14"/>
      <c r="N1090" s="14">
        <v>0.198111464974639</v>
      </c>
      <c r="O1090" s="14">
        <v>0.29078912993076</v>
      </c>
      <c r="P1090" s="14">
        <v>0.21100826053368399</v>
      </c>
      <c r="Q1090" s="14">
        <v>0.20977607296277101</v>
      </c>
      <c r="R1090" s="14">
        <v>0.16018134626713501</v>
      </c>
      <c r="S1090" s="14"/>
      <c r="T1090" s="14">
        <v>0.20864423949541999</v>
      </c>
      <c r="U1090" s="14">
        <v>0.20757017744370099</v>
      </c>
      <c r="V1090" s="14"/>
      <c r="W1090" s="14">
        <v>0.24652539297015699</v>
      </c>
      <c r="X1090" s="14">
        <v>0.19912558901292901</v>
      </c>
      <c r="Y1090" s="14"/>
      <c r="Z1090" s="14">
        <v>0.21109183713637</v>
      </c>
      <c r="AA1090" s="14">
        <v>0.20599036690571801</v>
      </c>
    </row>
    <row r="1091" spans="2:27" x14ac:dyDescent="0.3">
      <c r="B1091" t="s">
        <v>51</v>
      </c>
      <c r="C1091" s="14">
        <v>0.106990555291197</v>
      </c>
      <c r="D1091" s="14">
        <v>9.8843859316964003E-2</v>
      </c>
      <c r="E1091" s="14">
        <v>0.1153537750173</v>
      </c>
      <c r="F1091" s="14"/>
      <c r="G1091" s="14">
        <v>8.0257928051643099E-2</v>
      </c>
      <c r="H1091" s="14">
        <v>6.6734621818665504E-2</v>
      </c>
      <c r="I1091" s="14">
        <v>6.7986110521764606E-2</v>
      </c>
      <c r="J1091" s="14">
        <v>7.7655550375434104E-2</v>
      </c>
      <c r="K1091" s="14">
        <v>0.178723533248414</v>
      </c>
      <c r="L1091" s="14">
        <v>0.164778949968274</v>
      </c>
      <c r="M1091" s="14"/>
      <c r="N1091" s="14">
        <v>9.8365193906522694E-2</v>
      </c>
      <c r="O1091" s="14">
        <v>0.11136805820748499</v>
      </c>
      <c r="P1091" s="14">
        <v>0.137372326477295</v>
      </c>
      <c r="Q1091" s="14">
        <v>9.7315881518434802E-2</v>
      </c>
      <c r="R1091" s="14">
        <v>5.7655749413020103E-2</v>
      </c>
      <c r="S1091" s="14"/>
      <c r="T1091" s="14">
        <v>9.7753919264694705E-2</v>
      </c>
      <c r="U1091" s="14">
        <v>0.11280129513857701</v>
      </c>
      <c r="V1091" s="14"/>
      <c r="W1091" s="14">
        <v>0.16742276952367</v>
      </c>
      <c r="X1091" s="14">
        <v>9.3098911822618494E-2</v>
      </c>
      <c r="Y1091" s="14"/>
      <c r="Z1091" s="14">
        <v>9.1593379559988197E-2</v>
      </c>
      <c r="AA1091" s="14">
        <v>0.116875274027596</v>
      </c>
    </row>
    <row r="1092" spans="2:27" x14ac:dyDescent="0.3">
      <c r="B1092" t="s">
        <v>52</v>
      </c>
      <c r="C1092" s="14">
        <v>7.22634751214314E-2</v>
      </c>
      <c r="D1092" s="14">
        <v>4.0753306009379098E-2</v>
      </c>
      <c r="E1092" s="14">
        <v>0.102061747092453</v>
      </c>
      <c r="F1092" s="14"/>
      <c r="G1092" s="14">
        <v>7.5311447099649695E-2</v>
      </c>
      <c r="H1092" s="14">
        <v>7.4517357190605205E-2</v>
      </c>
      <c r="I1092" s="14">
        <v>7.3473520738966402E-2</v>
      </c>
      <c r="J1092" s="14">
        <v>9.1856923575817706E-2</v>
      </c>
      <c r="K1092" s="14">
        <v>7.3100227909090806E-2</v>
      </c>
      <c r="L1092" s="14">
        <v>5.0989902220570101E-2</v>
      </c>
      <c r="M1092" s="14"/>
      <c r="N1092" s="14">
        <v>5.9898545251297598E-2</v>
      </c>
      <c r="O1092" s="14">
        <v>4.7536264691336302E-2</v>
      </c>
      <c r="P1092" s="14">
        <v>5.22089848915279E-2</v>
      </c>
      <c r="Q1092" s="14">
        <v>3.41792488923119E-2</v>
      </c>
      <c r="R1092" s="14">
        <v>8.6431417185797194E-2</v>
      </c>
      <c r="S1092" s="14"/>
      <c r="T1092" s="14">
        <v>7.1970469457528802E-2</v>
      </c>
      <c r="U1092" s="14">
        <v>7.2447804100278498E-2</v>
      </c>
      <c r="V1092" s="14"/>
      <c r="W1092" s="14">
        <v>6.5286625477837701E-2</v>
      </c>
      <c r="X1092" s="14">
        <v>7.3867253983642994E-2</v>
      </c>
      <c r="Y1092" s="14"/>
      <c r="Z1092" s="14">
        <v>5.1124049448819098E-2</v>
      </c>
      <c r="AA1092" s="14">
        <v>8.5834618340849503E-2</v>
      </c>
    </row>
    <row r="1093" spans="2:27" x14ac:dyDescent="0.3">
      <c r="B1093" t="s">
        <v>53</v>
      </c>
      <c r="C1093" s="14">
        <v>0.33592559335424799</v>
      </c>
      <c r="D1093" s="14">
        <v>0.36415273380788299</v>
      </c>
      <c r="E1093" s="14">
        <v>0.30705252568941099</v>
      </c>
      <c r="F1093" s="14"/>
      <c r="G1093" s="14">
        <v>0.41496304640118697</v>
      </c>
      <c r="H1093" s="14">
        <v>0.421011827828633</v>
      </c>
      <c r="I1093" s="14">
        <v>0.373653992284045</v>
      </c>
      <c r="J1093" s="14">
        <v>0.32124492387577502</v>
      </c>
      <c r="K1093" s="14">
        <v>0.256123290562904</v>
      </c>
      <c r="L1093" s="14">
        <v>0.24906349784720599</v>
      </c>
      <c r="M1093" s="14"/>
      <c r="N1093" s="14">
        <v>0.39436946097162701</v>
      </c>
      <c r="O1093" s="14">
        <v>0.28708373338452098</v>
      </c>
      <c r="P1093" s="14">
        <v>0.31022076908531998</v>
      </c>
      <c r="Q1093" s="14">
        <v>0.32735578841702401</v>
      </c>
      <c r="R1093" s="14">
        <v>0.48527569017546202</v>
      </c>
      <c r="S1093" s="14"/>
      <c r="T1093" s="14">
        <v>0.34490810463501098</v>
      </c>
      <c r="U1093" s="14">
        <v>0.33027472261744401</v>
      </c>
      <c r="V1093" s="14"/>
      <c r="W1093" s="14">
        <v>0.225421790015948</v>
      </c>
      <c r="X1093" s="14">
        <v>0.36132726789809899</v>
      </c>
      <c r="Y1093" s="14"/>
      <c r="Z1093" s="14">
        <v>0.38820737949012901</v>
      </c>
      <c r="AA1093" s="14">
        <v>0.30236159694273401</v>
      </c>
    </row>
    <row r="1094" spans="2:27" x14ac:dyDescent="0.3">
      <c r="B1094" t="s">
        <v>54</v>
      </c>
      <c r="C1094" s="14">
        <v>0.314975495761673</v>
      </c>
      <c r="D1094" s="14">
        <v>0.312696541974122</v>
      </c>
      <c r="E1094" s="14">
        <v>0.31841272179781499</v>
      </c>
      <c r="F1094" s="14"/>
      <c r="G1094" s="14">
        <v>0.24247280360203699</v>
      </c>
      <c r="H1094" s="14">
        <v>0.238649904655204</v>
      </c>
      <c r="I1094" s="14">
        <v>0.28634853386397502</v>
      </c>
      <c r="J1094" s="14">
        <v>0.28375096484837897</v>
      </c>
      <c r="K1094" s="14">
        <v>0.39756250515512698</v>
      </c>
      <c r="L1094" s="14">
        <v>0.41830734529205699</v>
      </c>
      <c r="M1094" s="14"/>
      <c r="N1094" s="14">
        <v>0.29647665888116198</v>
      </c>
      <c r="O1094" s="14">
        <v>0.40215718813824503</v>
      </c>
      <c r="P1094" s="14">
        <v>0.34838058701098001</v>
      </c>
      <c r="Q1094" s="14">
        <v>0.30709195448120602</v>
      </c>
      <c r="R1094" s="14">
        <v>0.217837095680155</v>
      </c>
      <c r="S1094" s="14"/>
      <c r="T1094" s="14">
        <v>0.306398158760114</v>
      </c>
      <c r="U1094" s="14">
        <v>0.32037147258227799</v>
      </c>
      <c r="V1094" s="14"/>
      <c r="W1094" s="14">
        <v>0.41394816249382699</v>
      </c>
      <c r="X1094" s="14">
        <v>0.29222450083554802</v>
      </c>
      <c r="Y1094" s="14"/>
      <c r="Z1094" s="14">
        <v>0.30268521669635801</v>
      </c>
      <c r="AA1094" s="14">
        <v>0.32286564093331399</v>
      </c>
    </row>
    <row r="1095" spans="2:27" x14ac:dyDescent="0.3">
      <c r="B1095" t="s">
        <v>55</v>
      </c>
      <c r="C1095" s="14">
        <v>2.0950097592574699E-2</v>
      </c>
      <c r="D1095" s="14">
        <v>5.1456191833760503E-2</v>
      </c>
      <c r="E1095" s="14">
        <v>-1.13601961084045E-2</v>
      </c>
      <c r="F1095" s="14"/>
      <c r="G1095" s="14">
        <v>0.17249024279914901</v>
      </c>
      <c r="H1095" s="14">
        <v>0.182361923173429</v>
      </c>
      <c r="I1095" s="14">
        <v>8.73054584200703E-2</v>
      </c>
      <c r="J1095" s="14">
        <v>3.7493959027396703E-2</v>
      </c>
      <c r="K1095" s="14">
        <v>-0.141439214592222</v>
      </c>
      <c r="L1095" s="14">
        <v>-0.16924384744485199</v>
      </c>
      <c r="M1095" s="14"/>
      <c r="N1095" s="14">
        <v>9.7892802090465206E-2</v>
      </c>
      <c r="O1095" s="14">
        <v>-0.115073454753725</v>
      </c>
      <c r="P1095" s="14">
        <v>-3.8159817925659603E-2</v>
      </c>
      <c r="Q1095" s="14">
        <v>2.02638339358178E-2</v>
      </c>
      <c r="R1095" s="14">
        <v>0.26743859449530699</v>
      </c>
      <c r="S1095" s="14"/>
      <c r="T1095" s="14">
        <v>3.8509945874896402E-2</v>
      </c>
      <c r="U1095" s="14">
        <v>9.9032500351660703E-3</v>
      </c>
      <c r="V1095" s="14"/>
      <c r="W1095" s="14">
        <v>-0.18852637247787901</v>
      </c>
      <c r="X1095" s="14">
        <v>6.9102767062551307E-2</v>
      </c>
      <c r="Y1095" s="14"/>
      <c r="Z1095" s="14">
        <v>8.5522162793771506E-2</v>
      </c>
      <c r="AA1095" s="14">
        <v>-2.0504043990579798E-2</v>
      </c>
    </row>
    <row r="1096" spans="2:27" x14ac:dyDescent="0.3">
      <c r="C1096" s="14"/>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row>
    <row r="1097" spans="2:27" x14ac:dyDescent="0.3">
      <c r="B1097" s="6" t="s">
        <v>391</v>
      </c>
      <c r="C1097" s="14"/>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row>
    <row r="1098" spans="2:27" x14ac:dyDescent="0.3">
      <c r="B1098" s="24" t="s">
        <v>59</v>
      </c>
      <c r="C1098" s="14"/>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row>
    <row r="1099" spans="2:27" x14ac:dyDescent="0.3">
      <c r="B1099" t="s">
        <v>47</v>
      </c>
      <c r="C1099" s="14">
        <v>5.4021393175814197E-2</v>
      </c>
      <c r="D1099" s="14">
        <v>4.9818459167226499E-2</v>
      </c>
      <c r="E1099" s="14">
        <v>5.6515614019120801E-2</v>
      </c>
      <c r="F1099" s="14"/>
      <c r="G1099" s="14">
        <v>0.112666576292559</v>
      </c>
      <c r="H1099" s="14">
        <v>6.8595812487823205E-2</v>
      </c>
      <c r="I1099" s="14">
        <v>5.4604704000737303E-2</v>
      </c>
      <c r="J1099" s="14">
        <v>4.2490539848226497E-2</v>
      </c>
      <c r="K1099" s="14">
        <v>3.2998013429728898E-2</v>
      </c>
      <c r="L1099" s="14">
        <v>2.6168199169613101E-2</v>
      </c>
      <c r="M1099" s="14"/>
      <c r="N1099" s="14">
        <v>5.5389529296062098E-2</v>
      </c>
      <c r="O1099" s="14">
        <v>2.8735870019977301E-2</v>
      </c>
      <c r="P1099" s="14">
        <v>3.7226256686344002E-2</v>
      </c>
      <c r="Q1099" s="14">
        <v>6.6826777491686598E-2</v>
      </c>
      <c r="R1099" s="14">
        <v>0.16221923860720799</v>
      </c>
      <c r="S1099" s="14"/>
      <c r="T1099" s="14">
        <v>5.0112673367379797E-2</v>
      </c>
      <c r="U1099" s="14">
        <v>5.6480357010477197E-2</v>
      </c>
      <c r="V1099" s="14"/>
      <c r="W1099" s="14">
        <v>2.2551851713569701E-2</v>
      </c>
      <c r="X1099" s="14">
        <v>6.1255343737867902E-2</v>
      </c>
      <c r="Y1099" s="14"/>
      <c r="Z1099" s="14">
        <v>7.2878574585743497E-2</v>
      </c>
      <c r="AA1099" s="14">
        <v>4.1915411036467197E-2</v>
      </c>
    </row>
    <row r="1100" spans="2:27" x14ac:dyDescent="0.3">
      <c r="B1100" t="s">
        <v>48</v>
      </c>
      <c r="C1100" s="14">
        <v>0.111947923318353</v>
      </c>
      <c r="D1100" s="14">
        <v>0.11504069171596699</v>
      </c>
      <c r="E1100" s="14">
        <v>0.109360478331555</v>
      </c>
      <c r="F1100" s="14"/>
      <c r="G1100" s="14">
        <v>0.19704524168190701</v>
      </c>
      <c r="H1100" s="14">
        <v>0.17001597187098</v>
      </c>
      <c r="I1100" s="14">
        <v>0.122984407976187</v>
      </c>
      <c r="J1100" s="14">
        <v>0.10792765320152301</v>
      </c>
      <c r="K1100" s="14">
        <v>6.3428377819751705E-2</v>
      </c>
      <c r="L1100" s="14">
        <v>3.5056896386328799E-2</v>
      </c>
      <c r="M1100" s="14"/>
      <c r="N1100" s="14">
        <v>0.16335714987364899</v>
      </c>
      <c r="O1100" s="14">
        <v>8.4533231626750305E-2</v>
      </c>
      <c r="P1100" s="14">
        <v>8.7893356601858597E-2</v>
      </c>
      <c r="Q1100" s="14">
        <v>0.122741976898552</v>
      </c>
      <c r="R1100" s="14">
        <v>0.15505125745067</v>
      </c>
      <c r="S1100" s="14"/>
      <c r="T1100" s="14">
        <v>0.123044809424096</v>
      </c>
      <c r="U1100" s="14">
        <v>0.10496690576050299</v>
      </c>
      <c r="V1100" s="14"/>
      <c r="W1100" s="14">
        <v>3.8394123682358797E-2</v>
      </c>
      <c r="X1100" s="14">
        <v>0.12885584524839899</v>
      </c>
      <c r="Y1100" s="14"/>
      <c r="Z1100" s="14">
        <v>0.13955571969688499</v>
      </c>
      <c r="AA1100" s="14">
        <v>9.4224198727717701E-2</v>
      </c>
    </row>
    <row r="1101" spans="2:27" x14ac:dyDescent="0.3">
      <c r="B1101" t="s">
        <v>49</v>
      </c>
      <c r="C1101" s="14">
        <v>0.23554486558420001</v>
      </c>
      <c r="D1101" s="14">
        <v>0.201907716247576</v>
      </c>
      <c r="E1101" s="14">
        <v>0.26724683945538402</v>
      </c>
      <c r="F1101" s="14"/>
      <c r="G1101" s="14">
        <v>0.300427111520363</v>
      </c>
      <c r="H1101" s="14">
        <v>0.256163941034391</v>
      </c>
      <c r="I1101" s="14">
        <v>0.22215837808324401</v>
      </c>
      <c r="J1101" s="14">
        <v>0.23620469969584501</v>
      </c>
      <c r="K1101" s="14">
        <v>0.25189482095905003</v>
      </c>
      <c r="L1101" s="14">
        <v>0.17503589944970299</v>
      </c>
      <c r="M1101" s="14"/>
      <c r="N1101" s="14">
        <v>0.227011860306774</v>
      </c>
      <c r="O1101" s="14">
        <v>0.20126313661775799</v>
      </c>
      <c r="P1101" s="14">
        <v>0.16062010817733399</v>
      </c>
      <c r="Q1101" s="14">
        <v>0.26507908785811202</v>
      </c>
      <c r="R1101" s="14">
        <v>0.30117238008561298</v>
      </c>
      <c r="S1101" s="14"/>
      <c r="T1101" s="14">
        <v>0.241015879479618</v>
      </c>
      <c r="U1101" s="14">
        <v>0.232103067254541</v>
      </c>
      <c r="V1101" s="14"/>
      <c r="W1101" s="14">
        <v>0.21443090176212601</v>
      </c>
      <c r="X1101" s="14">
        <v>0.24039836402621301</v>
      </c>
      <c r="Y1101" s="14"/>
      <c r="Z1101" s="14">
        <v>0.21623887450047899</v>
      </c>
      <c r="AA1101" s="14">
        <v>0.24793897571981399</v>
      </c>
    </row>
    <row r="1102" spans="2:27" x14ac:dyDescent="0.3">
      <c r="B1102" t="s">
        <v>50</v>
      </c>
      <c r="C1102" s="14">
        <v>0.29287000533636398</v>
      </c>
      <c r="D1102" s="14">
        <v>0.28290985869545499</v>
      </c>
      <c r="E1102" s="14">
        <v>0.303718974202625</v>
      </c>
      <c r="F1102" s="14"/>
      <c r="G1102" s="14">
        <v>0.22335227000001101</v>
      </c>
      <c r="H1102" s="14">
        <v>0.26417101208834798</v>
      </c>
      <c r="I1102" s="14">
        <v>0.29818594847195001</v>
      </c>
      <c r="J1102" s="14">
        <v>0.304347891449813</v>
      </c>
      <c r="K1102" s="14">
        <v>0.29121618892873502</v>
      </c>
      <c r="L1102" s="14">
        <v>0.34988600739520898</v>
      </c>
      <c r="M1102" s="14"/>
      <c r="N1102" s="14">
        <v>0.31818944828017998</v>
      </c>
      <c r="O1102" s="14">
        <v>0.32266824263308103</v>
      </c>
      <c r="P1102" s="14">
        <v>0.27441095670006299</v>
      </c>
      <c r="Q1102" s="14">
        <v>0.31564444500702898</v>
      </c>
      <c r="R1102" s="14">
        <v>0.211855987118614</v>
      </c>
      <c r="S1102" s="14"/>
      <c r="T1102" s="14">
        <v>0.28113509846370799</v>
      </c>
      <c r="U1102" s="14">
        <v>0.300252399833082</v>
      </c>
      <c r="V1102" s="14"/>
      <c r="W1102" s="14">
        <v>0.32460733665000602</v>
      </c>
      <c r="X1102" s="14">
        <v>0.28557449752066</v>
      </c>
      <c r="Y1102" s="14"/>
      <c r="Z1102" s="14">
        <v>0.29937652519267499</v>
      </c>
      <c r="AA1102" s="14">
        <v>0.28869293287481701</v>
      </c>
    </row>
    <row r="1103" spans="2:27" x14ac:dyDescent="0.3">
      <c r="B1103" t="s">
        <v>51</v>
      </c>
      <c r="C1103" s="14">
        <v>0.250496657067526</v>
      </c>
      <c r="D1103" s="14">
        <v>0.32403925454730897</v>
      </c>
      <c r="E1103" s="14">
        <v>0.17968348610780099</v>
      </c>
      <c r="F1103" s="14"/>
      <c r="G1103" s="14">
        <v>0.100070132229888</v>
      </c>
      <c r="H1103" s="14">
        <v>0.176924758910561</v>
      </c>
      <c r="I1103" s="14">
        <v>0.256546410948086</v>
      </c>
      <c r="J1103" s="14">
        <v>0.23603048275873101</v>
      </c>
      <c r="K1103" s="14">
        <v>0.30630698750102198</v>
      </c>
      <c r="L1103" s="14">
        <v>0.37961842092933301</v>
      </c>
      <c r="M1103" s="14"/>
      <c r="N1103" s="14">
        <v>0.19249440505730001</v>
      </c>
      <c r="O1103" s="14">
        <v>0.33384649836714803</v>
      </c>
      <c r="P1103" s="14">
        <v>0.39594214820184298</v>
      </c>
      <c r="Q1103" s="14">
        <v>0.19765155324796199</v>
      </c>
      <c r="R1103" s="14">
        <v>0.142291181834338</v>
      </c>
      <c r="S1103" s="14"/>
      <c r="T1103" s="14">
        <v>0.24831807913745199</v>
      </c>
      <c r="U1103" s="14">
        <v>0.25186719386821599</v>
      </c>
      <c r="V1103" s="14"/>
      <c r="W1103" s="14">
        <v>0.35235658363140498</v>
      </c>
      <c r="X1103" s="14">
        <v>0.22708196340567</v>
      </c>
      <c r="Y1103" s="14"/>
      <c r="Z1103" s="14">
        <v>0.22993408577677801</v>
      </c>
      <c r="AA1103" s="14">
        <v>0.26369746981750403</v>
      </c>
    </row>
    <row r="1104" spans="2:27" x14ac:dyDescent="0.3">
      <c r="B1104" t="s">
        <v>52</v>
      </c>
      <c r="C1104" s="14">
        <v>5.5119155517743601E-2</v>
      </c>
      <c r="D1104" s="14">
        <v>2.6284019626465701E-2</v>
      </c>
      <c r="E1104" s="14">
        <v>8.3474607883515906E-2</v>
      </c>
      <c r="F1104" s="14"/>
      <c r="G1104" s="14">
        <v>6.6438668275272797E-2</v>
      </c>
      <c r="H1104" s="14">
        <v>6.4128503607896695E-2</v>
      </c>
      <c r="I1104" s="14">
        <v>4.5520150519795501E-2</v>
      </c>
      <c r="J1104" s="14">
        <v>7.2998733045862102E-2</v>
      </c>
      <c r="K1104" s="14">
        <v>5.4155611361713603E-2</v>
      </c>
      <c r="L1104" s="14">
        <v>3.4234576669812798E-2</v>
      </c>
      <c r="M1104" s="14"/>
      <c r="N1104" s="14">
        <v>4.3557607186035401E-2</v>
      </c>
      <c r="O1104" s="14">
        <v>2.89530207352852E-2</v>
      </c>
      <c r="P1104" s="14">
        <v>4.3907173632556598E-2</v>
      </c>
      <c r="Q1104" s="14">
        <v>3.2056159496658299E-2</v>
      </c>
      <c r="R1104" s="14">
        <v>2.7409954903557299E-2</v>
      </c>
      <c r="S1104" s="14"/>
      <c r="T1104" s="14">
        <v>5.6373460127746501E-2</v>
      </c>
      <c r="U1104" s="14">
        <v>5.4330076273180601E-2</v>
      </c>
      <c r="V1104" s="14"/>
      <c r="W1104" s="14">
        <v>4.76592025605342E-2</v>
      </c>
      <c r="X1104" s="14">
        <v>5.6833986061189702E-2</v>
      </c>
      <c r="Y1104" s="14"/>
      <c r="Z1104" s="14">
        <v>4.2016220247440401E-2</v>
      </c>
      <c r="AA1104" s="14">
        <v>6.3531011823680594E-2</v>
      </c>
    </row>
    <row r="1105" spans="2:27" x14ac:dyDescent="0.3">
      <c r="B1105" t="s">
        <v>53</v>
      </c>
      <c r="C1105" s="14">
        <v>0.16596931649416699</v>
      </c>
      <c r="D1105" s="14">
        <v>0.164859150883194</v>
      </c>
      <c r="E1105" s="14">
        <v>0.16587609235067499</v>
      </c>
      <c r="F1105" s="14"/>
      <c r="G1105" s="14">
        <v>0.30971181797446601</v>
      </c>
      <c r="H1105" s="14">
        <v>0.23861178435880301</v>
      </c>
      <c r="I1105" s="14">
        <v>0.17758911197692401</v>
      </c>
      <c r="J1105" s="14">
        <v>0.15041819304974899</v>
      </c>
      <c r="K1105" s="14">
        <v>9.64263912494807E-2</v>
      </c>
      <c r="L1105" s="14">
        <v>6.1225095555941897E-2</v>
      </c>
      <c r="M1105" s="14"/>
      <c r="N1105" s="14">
        <v>0.21874667916971099</v>
      </c>
      <c r="O1105" s="14">
        <v>0.113269101646728</v>
      </c>
      <c r="P1105" s="14">
        <v>0.12511961328820301</v>
      </c>
      <c r="Q1105" s="14">
        <v>0.18956875439023799</v>
      </c>
      <c r="R1105" s="14">
        <v>0.31727049605787799</v>
      </c>
      <c r="S1105" s="14"/>
      <c r="T1105" s="14">
        <v>0.173157482791476</v>
      </c>
      <c r="U1105" s="14">
        <v>0.16144726277098001</v>
      </c>
      <c r="V1105" s="14"/>
      <c r="W1105" s="14">
        <v>6.0945975395928498E-2</v>
      </c>
      <c r="X1105" s="14">
        <v>0.190111188986267</v>
      </c>
      <c r="Y1105" s="14"/>
      <c r="Z1105" s="14">
        <v>0.212434294282628</v>
      </c>
      <c r="AA1105" s="14">
        <v>0.13613960976418499</v>
      </c>
    </row>
    <row r="1106" spans="2:27" x14ac:dyDescent="0.3">
      <c r="B1106" t="s">
        <v>54</v>
      </c>
      <c r="C1106" s="14">
        <v>0.54336666240388998</v>
      </c>
      <c r="D1106" s="14">
        <v>0.60694911324276402</v>
      </c>
      <c r="E1106" s="14">
        <v>0.483402460310425</v>
      </c>
      <c r="F1106" s="14"/>
      <c r="G1106" s="14">
        <v>0.32342240222989899</v>
      </c>
      <c r="H1106" s="14">
        <v>0.44109577099890901</v>
      </c>
      <c r="I1106" s="14">
        <v>0.55473235942003596</v>
      </c>
      <c r="J1106" s="14">
        <v>0.54037837420854395</v>
      </c>
      <c r="K1106" s="14">
        <v>0.59752317642975605</v>
      </c>
      <c r="L1106" s="14">
        <v>0.72950442832454199</v>
      </c>
      <c r="M1106" s="14"/>
      <c r="N1106" s="14">
        <v>0.51068385333747901</v>
      </c>
      <c r="O1106" s="14">
        <v>0.656514741000229</v>
      </c>
      <c r="P1106" s="14">
        <v>0.67035310490190603</v>
      </c>
      <c r="Q1106" s="14">
        <v>0.51329599825499095</v>
      </c>
      <c r="R1106" s="14">
        <v>0.35414716895295201</v>
      </c>
      <c r="S1106" s="14"/>
      <c r="T1106" s="14">
        <v>0.52945317760115995</v>
      </c>
      <c r="U1106" s="14">
        <v>0.55211959370129804</v>
      </c>
      <c r="V1106" s="14"/>
      <c r="W1106" s="14">
        <v>0.67696392028141095</v>
      </c>
      <c r="X1106" s="14">
        <v>0.51265646092632999</v>
      </c>
      <c r="Y1106" s="14"/>
      <c r="Z1106" s="14">
        <v>0.52931061096945198</v>
      </c>
      <c r="AA1106" s="14">
        <v>0.55239040269232098</v>
      </c>
    </row>
    <row r="1107" spans="2:27" x14ac:dyDescent="0.3">
      <c r="B1107" t="s">
        <v>55</v>
      </c>
      <c r="C1107" s="14">
        <v>-0.37739734590972202</v>
      </c>
      <c r="D1107" s="14">
        <v>-0.44208996235957099</v>
      </c>
      <c r="E1107" s="14">
        <v>-0.31752636795974998</v>
      </c>
      <c r="F1107" s="14"/>
      <c r="G1107" s="14">
        <v>-1.37105842554326E-2</v>
      </c>
      <c r="H1107" s="14">
        <v>-0.202483986640105</v>
      </c>
      <c r="I1107" s="14">
        <v>-0.37714324744311201</v>
      </c>
      <c r="J1107" s="14">
        <v>-0.38996018115879499</v>
      </c>
      <c r="K1107" s="14">
        <v>-0.50109678518027601</v>
      </c>
      <c r="L1107" s="14">
        <v>-0.66827933276859997</v>
      </c>
      <c r="M1107" s="14"/>
      <c r="N1107" s="14">
        <v>-0.29193717416776799</v>
      </c>
      <c r="O1107" s="14">
        <v>-0.54324563935350101</v>
      </c>
      <c r="P1107" s="14">
        <v>-0.54523349161370405</v>
      </c>
      <c r="Q1107" s="14">
        <v>-0.32372724386475299</v>
      </c>
      <c r="R1107" s="14">
        <v>-3.6876672895074403E-2</v>
      </c>
      <c r="S1107" s="14"/>
      <c r="T1107" s="14">
        <v>-0.35629569480968398</v>
      </c>
      <c r="U1107" s="14">
        <v>-0.390672330930318</v>
      </c>
      <c r="V1107" s="14"/>
      <c r="W1107" s="14">
        <v>-0.616017944885483</v>
      </c>
      <c r="X1107" s="14">
        <v>-0.32254527194006299</v>
      </c>
      <c r="Y1107" s="14"/>
      <c r="Z1107" s="14">
        <v>-0.31687631668682398</v>
      </c>
      <c r="AA1107" s="14">
        <v>-0.41625079292813599</v>
      </c>
    </row>
    <row r="1108" spans="2:27" x14ac:dyDescent="0.3">
      <c r="C1108" s="14"/>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row>
    <row r="1109" spans="2:27" x14ac:dyDescent="0.3">
      <c r="B1109" s="6" t="s">
        <v>392</v>
      </c>
      <c r="C1109" s="14"/>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row>
    <row r="1110" spans="2:27" x14ac:dyDescent="0.3">
      <c r="B1110" s="24" t="s">
        <v>59</v>
      </c>
      <c r="C1110" s="14"/>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row>
    <row r="1111" spans="2:27" x14ac:dyDescent="0.3">
      <c r="B1111" t="s">
        <v>47</v>
      </c>
      <c r="C1111" s="14">
        <v>5.3439326101054903E-2</v>
      </c>
      <c r="D1111" s="14">
        <v>5.3233968774493101E-2</v>
      </c>
      <c r="E1111" s="14">
        <v>5.30364324494551E-2</v>
      </c>
      <c r="F1111" s="14"/>
      <c r="G1111" s="14">
        <v>6.8628558846787202E-2</v>
      </c>
      <c r="H1111" s="14">
        <v>9.6844826599163505E-2</v>
      </c>
      <c r="I1111" s="14">
        <v>6.5786945145313594E-2</v>
      </c>
      <c r="J1111" s="14">
        <v>5.0550466842313499E-2</v>
      </c>
      <c r="K1111" s="14">
        <v>2.2240300873930901E-2</v>
      </c>
      <c r="L1111" s="14">
        <v>2.13304803455634E-2</v>
      </c>
      <c r="M1111" s="14"/>
      <c r="N1111" s="14">
        <v>6.9468104115351398E-2</v>
      </c>
      <c r="O1111" s="14">
        <v>4.0758493107483702E-2</v>
      </c>
      <c r="P1111" s="14">
        <v>3.5667694269361401E-2</v>
      </c>
      <c r="Q1111" s="14">
        <v>7.1715732585978895E-2</v>
      </c>
      <c r="R1111" s="14">
        <v>0.11687430962609401</v>
      </c>
      <c r="S1111" s="14"/>
      <c r="T1111" s="14">
        <v>6.2497755963395303E-2</v>
      </c>
      <c r="U1111" s="14">
        <v>4.7740695213708703E-2</v>
      </c>
      <c r="V1111" s="14"/>
      <c r="W1111" s="14">
        <v>2.1242245321112602E-2</v>
      </c>
      <c r="X1111" s="14">
        <v>6.0840517214182099E-2</v>
      </c>
      <c r="Y1111" s="14"/>
      <c r="Z1111" s="14">
        <v>7.9937189959495003E-2</v>
      </c>
      <c r="AA1111" s="14">
        <v>3.6428158863080901E-2</v>
      </c>
    </row>
    <row r="1112" spans="2:27" x14ac:dyDescent="0.3">
      <c r="B1112" t="s">
        <v>48</v>
      </c>
      <c r="C1112" s="14">
        <v>0.116997043113878</v>
      </c>
      <c r="D1112" s="14">
        <v>0.124072856550173</v>
      </c>
      <c r="E1112" s="14">
        <v>0.10974054780564001</v>
      </c>
      <c r="F1112" s="14"/>
      <c r="G1112" s="14">
        <v>0.20591772782135301</v>
      </c>
      <c r="H1112" s="14">
        <v>0.195677915944411</v>
      </c>
      <c r="I1112" s="14">
        <v>0.16100775718826599</v>
      </c>
      <c r="J1112" s="14">
        <v>9.0155207308315694E-2</v>
      </c>
      <c r="K1112" s="14">
        <v>3.8702086270161799E-2</v>
      </c>
      <c r="L1112" s="14">
        <v>3.2505677959197898E-2</v>
      </c>
      <c r="M1112" s="14"/>
      <c r="N1112" s="14">
        <v>0.16881289035639199</v>
      </c>
      <c r="O1112" s="14">
        <v>7.9150210272973698E-2</v>
      </c>
      <c r="P1112" s="14">
        <v>0.10667495245346099</v>
      </c>
      <c r="Q1112" s="14">
        <v>0.113769112175492</v>
      </c>
      <c r="R1112" s="14">
        <v>0.15671187678078899</v>
      </c>
      <c r="S1112" s="14"/>
      <c r="T1112" s="14">
        <v>0.13695713833387399</v>
      </c>
      <c r="U1112" s="14">
        <v>0.10444020745211301</v>
      </c>
      <c r="V1112" s="14"/>
      <c r="W1112" s="14">
        <v>2.4767592870586799E-2</v>
      </c>
      <c r="X1112" s="14">
        <v>0.13819796478049401</v>
      </c>
      <c r="Y1112" s="14"/>
      <c r="Z1112" s="14">
        <v>0.154941138871241</v>
      </c>
      <c r="AA1112" s="14">
        <v>9.2637594289228894E-2</v>
      </c>
    </row>
    <row r="1113" spans="2:27" x14ac:dyDescent="0.3">
      <c r="B1113" t="s">
        <v>49</v>
      </c>
      <c r="C1113" s="14">
        <v>0.23251418988764899</v>
      </c>
      <c r="D1113" s="14">
        <v>0.21886892726766499</v>
      </c>
      <c r="E1113" s="14">
        <v>0.24672741635843801</v>
      </c>
      <c r="F1113" s="14"/>
      <c r="G1113" s="14">
        <v>0.30587934423901803</v>
      </c>
      <c r="H1113" s="14">
        <v>0.22101679698507001</v>
      </c>
      <c r="I1113" s="14">
        <v>0.177922169766869</v>
      </c>
      <c r="J1113" s="14">
        <v>0.207870329739785</v>
      </c>
      <c r="K1113" s="14">
        <v>0.27414991864411498</v>
      </c>
      <c r="L1113" s="14">
        <v>0.229450395643057</v>
      </c>
      <c r="M1113" s="14"/>
      <c r="N1113" s="14">
        <v>0.22373058080529501</v>
      </c>
      <c r="O1113" s="14">
        <v>0.21832461176970699</v>
      </c>
      <c r="P1113" s="14">
        <v>0.17181337858836501</v>
      </c>
      <c r="Q1113" s="14">
        <v>0.28054916835379901</v>
      </c>
      <c r="R1113" s="14">
        <v>0.242708701712125</v>
      </c>
      <c r="S1113" s="14"/>
      <c r="T1113" s="14">
        <v>0.221615465192806</v>
      </c>
      <c r="U1113" s="14">
        <v>0.23937054469996899</v>
      </c>
      <c r="V1113" s="14"/>
      <c r="W1113" s="14">
        <v>0.23718009366104201</v>
      </c>
      <c r="X1113" s="14">
        <v>0.231441631608892</v>
      </c>
      <c r="Y1113" s="14"/>
      <c r="Z1113" s="14">
        <v>0.23153943262535601</v>
      </c>
      <c r="AA1113" s="14">
        <v>0.23313996707836501</v>
      </c>
    </row>
    <row r="1114" spans="2:27" x14ac:dyDescent="0.3">
      <c r="B1114" t="s">
        <v>50</v>
      </c>
      <c r="C1114" s="14">
        <v>0.28713893900441301</v>
      </c>
      <c r="D1114" s="14">
        <v>0.27297503499985398</v>
      </c>
      <c r="E1114" s="14">
        <v>0.30083467513018303</v>
      </c>
      <c r="F1114" s="14"/>
      <c r="G1114" s="14">
        <v>0.231397067481978</v>
      </c>
      <c r="H1114" s="14">
        <v>0.24057949743628501</v>
      </c>
      <c r="I1114" s="14">
        <v>0.31416852318794097</v>
      </c>
      <c r="J1114" s="14">
        <v>0.31693194674351</v>
      </c>
      <c r="K1114" s="14">
        <v>0.29807827527840502</v>
      </c>
      <c r="L1114" s="14">
        <v>0.30858377621390398</v>
      </c>
      <c r="M1114" s="14"/>
      <c r="N1114" s="14">
        <v>0.29352930901753499</v>
      </c>
      <c r="O1114" s="14">
        <v>0.29528367052047599</v>
      </c>
      <c r="P1114" s="14">
        <v>0.27612949547951399</v>
      </c>
      <c r="Q1114" s="14">
        <v>0.30136912879098599</v>
      </c>
      <c r="R1114" s="14">
        <v>0.27601793461366803</v>
      </c>
      <c r="S1114" s="14"/>
      <c r="T1114" s="14">
        <v>0.28003544315309697</v>
      </c>
      <c r="U1114" s="14">
        <v>0.29160772680556801</v>
      </c>
      <c r="V1114" s="14"/>
      <c r="W1114" s="14">
        <v>0.32445231013613102</v>
      </c>
      <c r="X1114" s="14">
        <v>0.278561658576153</v>
      </c>
      <c r="Y1114" s="14"/>
      <c r="Z1114" s="14">
        <v>0.29829088868665499</v>
      </c>
      <c r="AA1114" s="14">
        <v>0.27997958147704499</v>
      </c>
    </row>
    <row r="1115" spans="2:27" x14ac:dyDescent="0.3">
      <c r="B1115" t="s">
        <v>51</v>
      </c>
      <c r="C1115" s="14">
        <v>0.235950534196989</v>
      </c>
      <c r="D1115" s="14">
        <v>0.27435199110604003</v>
      </c>
      <c r="E1115" s="14">
        <v>0.199379219061395</v>
      </c>
      <c r="F1115" s="14"/>
      <c r="G1115" s="14">
        <v>0.12660396146929601</v>
      </c>
      <c r="H1115" s="14">
        <v>0.182882587430344</v>
      </c>
      <c r="I1115" s="14">
        <v>0.22301947852777801</v>
      </c>
      <c r="J1115" s="14">
        <v>0.25599445627947298</v>
      </c>
      <c r="K1115" s="14">
        <v>0.28861581151888499</v>
      </c>
      <c r="L1115" s="14">
        <v>0.31067799631945398</v>
      </c>
      <c r="M1115" s="14"/>
      <c r="N1115" s="14">
        <v>0.18572724629850601</v>
      </c>
      <c r="O1115" s="14">
        <v>0.30721384965174298</v>
      </c>
      <c r="P1115" s="14">
        <v>0.36520384033004499</v>
      </c>
      <c r="Q1115" s="14">
        <v>0.16773466052851399</v>
      </c>
      <c r="R1115" s="14">
        <v>0.14821036947573801</v>
      </c>
      <c r="S1115" s="14"/>
      <c r="T1115" s="14">
        <v>0.24125659132325999</v>
      </c>
      <c r="U1115" s="14">
        <v>0.232612509672949</v>
      </c>
      <c r="V1115" s="14"/>
      <c r="W1115" s="14">
        <v>0.30957469492260098</v>
      </c>
      <c r="X1115" s="14">
        <v>0.21902643825804</v>
      </c>
      <c r="Y1115" s="14"/>
      <c r="Z1115" s="14">
        <v>0.19056086844633099</v>
      </c>
      <c r="AA1115" s="14">
        <v>0.265089909321156</v>
      </c>
    </row>
    <row r="1116" spans="2:27" x14ac:dyDescent="0.3">
      <c r="B1116" t="s">
        <v>52</v>
      </c>
      <c r="C1116" s="14">
        <v>7.3959967696015205E-2</v>
      </c>
      <c r="D1116" s="14">
        <v>5.6497221301774397E-2</v>
      </c>
      <c r="E1116" s="14">
        <v>9.0281709194888496E-2</v>
      </c>
      <c r="F1116" s="14"/>
      <c r="G1116" s="14">
        <v>6.1573340141568997E-2</v>
      </c>
      <c r="H1116" s="14">
        <v>6.2998375604726806E-2</v>
      </c>
      <c r="I1116" s="14">
        <v>5.8095126183832599E-2</v>
      </c>
      <c r="J1116" s="14">
        <v>7.8497593086603201E-2</v>
      </c>
      <c r="K1116" s="14">
        <v>7.8213607414502298E-2</v>
      </c>
      <c r="L1116" s="14">
        <v>9.7451673518823098E-2</v>
      </c>
      <c r="M1116" s="14"/>
      <c r="N1116" s="14">
        <v>5.8731869406921502E-2</v>
      </c>
      <c r="O1116" s="14">
        <v>5.9269164677617503E-2</v>
      </c>
      <c r="P1116" s="14">
        <v>4.4510638879253502E-2</v>
      </c>
      <c r="Q1116" s="14">
        <v>6.4862197565228499E-2</v>
      </c>
      <c r="R1116" s="14">
        <v>5.94768077915864E-2</v>
      </c>
      <c r="S1116" s="14"/>
      <c r="T1116" s="14">
        <v>5.7637606033567303E-2</v>
      </c>
      <c r="U1116" s="14">
        <v>8.4228316155692998E-2</v>
      </c>
      <c r="V1116" s="14"/>
      <c r="W1116" s="14">
        <v>8.2783063088525594E-2</v>
      </c>
      <c r="X1116" s="14">
        <v>7.1931789562238502E-2</v>
      </c>
      <c r="Y1116" s="14"/>
      <c r="Z1116" s="14">
        <v>4.4730481410922202E-2</v>
      </c>
      <c r="AA1116" s="14">
        <v>9.2724788971123906E-2</v>
      </c>
    </row>
    <row r="1117" spans="2:27" x14ac:dyDescent="0.3">
      <c r="B1117" t="s">
        <v>53</v>
      </c>
      <c r="C1117" s="14">
        <v>0.17043636921493299</v>
      </c>
      <c r="D1117" s="14">
        <v>0.17730682532466599</v>
      </c>
      <c r="E1117" s="14">
        <v>0.16277698025509499</v>
      </c>
      <c r="F1117" s="14"/>
      <c r="G1117" s="14">
        <v>0.27454628666814002</v>
      </c>
      <c r="H1117" s="14">
        <v>0.29252274254357402</v>
      </c>
      <c r="I1117" s="14">
        <v>0.22679470233358001</v>
      </c>
      <c r="J1117" s="14">
        <v>0.14070567415062901</v>
      </c>
      <c r="K1117" s="14">
        <v>6.0942387144092801E-2</v>
      </c>
      <c r="L1117" s="14">
        <v>5.3836158304761197E-2</v>
      </c>
      <c r="M1117" s="14"/>
      <c r="N1117" s="14">
        <v>0.238280994471743</v>
      </c>
      <c r="O1117" s="14">
        <v>0.119908703380457</v>
      </c>
      <c r="P1117" s="14">
        <v>0.14234264672282201</v>
      </c>
      <c r="Q1117" s="14">
        <v>0.18548484476147101</v>
      </c>
      <c r="R1117" s="14">
        <v>0.27358618640688298</v>
      </c>
      <c r="S1117" s="14"/>
      <c r="T1117" s="14">
        <v>0.19945489429727001</v>
      </c>
      <c r="U1117" s="14">
        <v>0.15218090266582099</v>
      </c>
      <c r="V1117" s="14"/>
      <c r="W1117" s="14">
        <v>4.6009838191699501E-2</v>
      </c>
      <c r="X1117" s="14">
        <v>0.199038481994676</v>
      </c>
      <c r="Y1117" s="14"/>
      <c r="Z1117" s="14">
        <v>0.23487832883073601</v>
      </c>
      <c r="AA1117" s="14">
        <v>0.12906575315231</v>
      </c>
    </row>
    <row r="1118" spans="2:27" x14ac:dyDescent="0.3">
      <c r="B1118" t="s">
        <v>54</v>
      </c>
      <c r="C1118" s="14">
        <v>0.52308947320140198</v>
      </c>
      <c r="D1118" s="14">
        <v>0.54732702610589401</v>
      </c>
      <c r="E1118" s="14">
        <v>0.50021389419157802</v>
      </c>
      <c r="F1118" s="14"/>
      <c r="G1118" s="14">
        <v>0.358001028951274</v>
      </c>
      <c r="H1118" s="14">
        <v>0.42346208486662901</v>
      </c>
      <c r="I1118" s="14">
        <v>0.53718800171571901</v>
      </c>
      <c r="J1118" s="14">
        <v>0.57292640302298303</v>
      </c>
      <c r="K1118" s="14">
        <v>0.58669408679728996</v>
      </c>
      <c r="L1118" s="14">
        <v>0.61926177253335801</v>
      </c>
      <c r="M1118" s="14"/>
      <c r="N1118" s="14">
        <v>0.47925655531604</v>
      </c>
      <c r="O1118" s="14">
        <v>0.60249752017221803</v>
      </c>
      <c r="P1118" s="14">
        <v>0.64133333580955998</v>
      </c>
      <c r="Q1118" s="14">
        <v>0.46910378931950097</v>
      </c>
      <c r="R1118" s="14">
        <v>0.42422830408940498</v>
      </c>
      <c r="S1118" s="14"/>
      <c r="T1118" s="14">
        <v>0.52129203447635697</v>
      </c>
      <c r="U1118" s="14">
        <v>0.52422023647851701</v>
      </c>
      <c r="V1118" s="14"/>
      <c r="W1118" s="14">
        <v>0.634027005058733</v>
      </c>
      <c r="X1118" s="14">
        <v>0.49758809683419303</v>
      </c>
      <c r="Y1118" s="14"/>
      <c r="Z1118" s="14">
        <v>0.48885175713298601</v>
      </c>
      <c r="AA1118" s="14">
        <v>0.545069490798201</v>
      </c>
    </row>
    <row r="1119" spans="2:27" x14ac:dyDescent="0.3">
      <c r="B1119" t="s">
        <v>55</v>
      </c>
      <c r="C1119" s="14">
        <v>-0.35265310398646899</v>
      </c>
      <c r="D1119" s="14">
        <v>-0.37002020078122799</v>
      </c>
      <c r="E1119" s="14">
        <v>-0.33743691393648301</v>
      </c>
      <c r="F1119" s="14"/>
      <c r="G1119" s="14">
        <v>-8.3454742283133806E-2</v>
      </c>
      <c r="H1119" s="14">
        <v>-0.13093934232305501</v>
      </c>
      <c r="I1119" s="14">
        <v>-0.310393299382139</v>
      </c>
      <c r="J1119" s="14">
        <v>-0.43222072887235402</v>
      </c>
      <c r="K1119" s="14">
        <v>-0.52575169965319701</v>
      </c>
      <c r="L1119" s="14">
        <v>-0.56542561422859705</v>
      </c>
      <c r="M1119" s="14"/>
      <c r="N1119" s="14">
        <v>-0.240975560844297</v>
      </c>
      <c r="O1119" s="14">
        <v>-0.48258881679176102</v>
      </c>
      <c r="P1119" s="14">
        <v>-0.49899068908673699</v>
      </c>
      <c r="Q1119" s="14">
        <v>-0.283618944558029</v>
      </c>
      <c r="R1119" s="14">
        <v>-0.150642117682522</v>
      </c>
      <c r="S1119" s="14"/>
      <c r="T1119" s="14">
        <v>-0.32183714017908699</v>
      </c>
      <c r="U1119" s="14">
        <v>-0.37203933381269599</v>
      </c>
      <c r="V1119" s="14"/>
      <c r="W1119" s="14">
        <v>-0.58801716686703298</v>
      </c>
      <c r="X1119" s="14">
        <v>-0.29854961483951697</v>
      </c>
      <c r="Y1119" s="14"/>
      <c r="Z1119" s="14">
        <v>-0.25397342830225</v>
      </c>
      <c r="AA1119" s="14">
        <v>-0.41600373764589099</v>
      </c>
    </row>
    <row r="1120" spans="2:27" x14ac:dyDescent="0.3">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row>
    <row r="1121" spans="2:27" x14ac:dyDescent="0.3">
      <c r="B1121" s="6" t="s">
        <v>68</v>
      </c>
      <c r="C1121" s="14"/>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row>
    <row r="1122" spans="2:27" x14ac:dyDescent="0.3">
      <c r="B1122" s="24" t="s">
        <v>59</v>
      </c>
      <c r="C1122" s="14"/>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row>
    <row r="1123" spans="2:27" x14ac:dyDescent="0.3">
      <c r="B1123" t="s">
        <v>393</v>
      </c>
      <c r="C1123" s="14">
        <v>0.54555303229056895</v>
      </c>
      <c r="D1123" s="14">
        <v>0.569012780467826</v>
      </c>
      <c r="E1123" s="14">
        <v>0.524757143756722</v>
      </c>
      <c r="F1123" s="14"/>
      <c r="G1123" s="14">
        <v>0.44248326299736002</v>
      </c>
      <c r="H1123" s="14">
        <v>0.46009547705723097</v>
      </c>
      <c r="I1123" s="14">
        <v>0.50586722112238702</v>
      </c>
      <c r="J1123" s="14">
        <v>0.48693529783142703</v>
      </c>
      <c r="K1123" s="14">
        <v>0.60356034749977705</v>
      </c>
      <c r="L1123" s="14">
        <v>0.72428224679742303</v>
      </c>
      <c r="M1123" s="14"/>
      <c r="N1123" s="14">
        <v>0.54850298902301697</v>
      </c>
      <c r="O1123" s="14">
        <v>0.66539232348328803</v>
      </c>
      <c r="P1123" s="14">
        <v>0.589381344260414</v>
      </c>
      <c r="Q1123" s="14">
        <v>0.571790354514502</v>
      </c>
      <c r="R1123" s="14">
        <v>0.40371214880025402</v>
      </c>
      <c r="S1123" s="14"/>
      <c r="T1123" s="14">
        <v>0.55393172360926501</v>
      </c>
      <c r="U1123" s="14">
        <v>0.54028202286952498</v>
      </c>
      <c r="V1123" s="14"/>
      <c r="W1123" s="14">
        <v>0.63710450489161896</v>
      </c>
      <c r="X1123" s="14">
        <v>0.52450795835856401</v>
      </c>
      <c r="Y1123" s="14"/>
      <c r="Z1123" s="14">
        <v>0.56319410414854398</v>
      </c>
      <c r="AA1123" s="14">
        <v>0.53422777130967103</v>
      </c>
    </row>
    <row r="1124" spans="2:27" x14ac:dyDescent="0.3">
      <c r="B1124" t="s">
        <v>394</v>
      </c>
      <c r="C1124" s="14">
        <v>0.291656590504351</v>
      </c>
      <c r="D1124" s="14">
        <v>0.304824241132299</v>
      </c>
      <c r="E1124" s="14">
        <v>0.27607711359367998</v>
      </c>
      <c r="F1124" s="14"/>
      <c r="G1124" s="14">
        <v>0.39315196964238602</v>
      </c>
      <c r="H1124" s="14">
        <v>0.35468690015410298</v>
      </c>
      <c r="I1124" s="14">
        <v>0.31665067405142699</v>
      </c>
      <c r="J1124" s="14">
        <v>0.33093691502251199</v>
      </c>
      <c r="K1124" s="14">
        <v>0.219423895660706</v>
      </c>
      <c r="L1124" s="14">
        <v>0.169327349015234</v>
      </c>
      <c r="M1124" s="14"/>
      <c r="N1124" s="14">
        <v>0.32355019864374301</v>
      </c>
      <c r="O1124" s="14">
        <v>0.21855930420431499</v>
      </c>
      <c r="P1124" s="14">
        <v>0.290237217275922</v>
      </c>
      <c r="Q1124" s="14">
        <v>0.30276939002019798</v>
      </c>
      <c r="R1124" s="14">
        <v>0.46730273463058902</v>
      </c>
      <c r="S1124" s="14"/>
      <c r="T1124" s="14">
        <v>0.27855065398913398</v>
      </c>
      <c r="U1124" s="14">
        <v>0.29990149561132901</v>
      </c>
      <c r="V1124" s="14"/>
      <c r="W1124" s="14">
        <v>0.20903603235058699</v>
      </c>
      <c r="X1124" s="14">
        <v>0.31064870177520199</v>
      </c>
      <c r="Y1124" s="14"/>
      <c r="Z1124" s="14">
        <v>0.30681061104191398</v>
      </c>
      <c r="AA1124" s="14">
        <v>0.28192797316865298</v>
      </c>
    </row>
    <row r="1125" spans="2:27" x14ac:dyDescent="0.3">
      <c r="B1125" t="s">
        <v>52</v>
      </c>
      <c r="C1125" s="14">
        <v>0.16279037720508099</v>
      </c>
      <c r="D1125" s="14">
        <v>0.126162978399876</v>
      </c>
      <c r="E1125" s="14">
        <v>0.19916574264959799</v>
      </c>
      <c r="F1125" s="14"/>
      <c r="G1125" s="14">
        <v>0.16436476736025399</v>
      </c>
      <c r="H1125" s="14">
        <v>0.18521762278866699</v>
      </c>
      <c r="I1125" s="14">
        <v>0.17748210482618601</v>
      </c>
      <c r="J1125" s="14">
        <v>0.18212778714606201</v>
      </c>
      <c r="K1125" s="14">
        <v>0.17701575683951801</v>
      </c>
      <c r="L1125" s="14">
        <v>0.106390404187343</v>
      </c>
      <c r="M1125" s="14"/>
      <c r="N1125" s="14">
        <v>0.12794681233324001</v>
      </c>
      <c r="O1125" s="14">
        <v>0.11604837231239699</v>
      </c>
      <c r="P1125" s="14">
        <v>0.120381438463664</v>
      </c>
      <c r="Q1125" s="14">
        <v>0.12544025546529999</v>
      </c>
      <c r="R1125" s="14">
        <v>0.12898511656915701</v>
      </c>
      <c r="S1125" s="14"/>
      <c r="T1125" s="14">
        <v>0.16751762240160101</v>
      </c>
      <c r="U1125" s="14">
        <v>0.15981648151914599</v>
      </c>
      <c r="V1125" s="14"/>
      <c r="W1125" s="14">
        <v>0.153859462757795</v>
      </c>
      <c r="X1125" s="14">
        <v>0.16484333986623401</v>
      </c>
      <c r="Y1125" s="14"/>
      <c r="Z1125" s="14">
        <v>0.129995284809543</v>
      </c>
      <c r="AA1125" s="14">
        <v>0.18384425552167599</v>
      </c>
    </row>
    <row r="1126" spans="2:27" x14ac:dyDescent="0.3">
      <c r="C1126" s="14"/>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row>
    <row r="1127" spans="2:27" x14ac:dyDescent="0.3">
      <c r="B1127" s="6" t="s">
        <v>68</v>
      </c>
      <c r="C1127" s="14"/>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row>
    <row r="1128" spans="2:27" x14ac:dyDescent="0.3">
      <c r="B1128" s="24" t="s">
        <v>59</v>
      </c>
      <c r="C1128" s="14"/>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row>
    <row r="1129" spans="2:27" x14ac:dyDescent="0.3">
      <c r="B1129" t="s">
        <v>395</v>
      </c>
      <c r="C1129" s="14">
        <v>0.49343433264227698</v>
      </c>
      <c r="D1129" s="14">
        <v>0.55030830724324398</v>
      </c>
      <c r="E1129" s="14">
        <v>0.43859129443768802</v>
      </c>
      <c r="F1129" s="14"/>
      <c r="G1129" s="14">
        <v>0.50692530072902897</v>
      </c>
      <c r="H1129" s="14">
        <v>0.552677132716343</v>
      </c>
      <c r="I1129" s="14">
        <v>0.486049304108713</v>
      </c>
      <c r="J1129" s="14">
        <v>0.42315416585133703</v>
      </c>
      <c r="K1129" s="14">
        <v>0.45993654788410199</v>
      </c>
      <c r="L1129" s="14">
        <v>0.52175375194019102</v>
      </c>
      <c r="M1129" s="14"/>
      <c r="N1129" s="14">
        <v>0.46588318858032302</v>
      </c>
      <c r="O1129" s="14">
        <v>0.60949994128264595</v>
      </c>
      <c r="P1129" s="14">
        <v>0.55049257617469904</v>
      </c>
      <c r="Q1129" s="14">
        <v>0.51762171193460504</v>
      </c>
      <c r="R1129" s="14">
        <v>0.28860131821204099</v>
      </c>
      <c r="S1129" s="14"/>
      <c r="T1129" s="14">
        <v>0.49200739746681699</v>
      </c>
      <c r="U1129" s="14">
        <v>0.494332013254557</v>
      </c>
      <c r="V1129" s="14"/>
      <c r="W1129" s="14">
        <v>0.48025906879949698</v>
      </c>
      <c r="X1129" s="14">
        <v>0.49646295024685999</v>
      </c>
      <c r="Y1129" s="14"/>
      <c r="Z1129" s="14">
        <v>0.53326097812213302</v>
      </c>
      <c r="AA1129" s="14">
        <v>0.46786631967320402</v>
      </c>
    </row>
    <row r="1130" spans="2:27" x14ac:dyDescent="0.3">
      <c r="B1130" t="s">
        <v>396</v>
      </c>
      <c r="C1130" s="14">
        <v>0.38000795694497203</v>
      </c>
      <c r="D1130" s="14">
        <v>0.35209124017423299</v>
      </c>
      <c r="E1130" s="14">
        <v>0.406101244028444</v>
      </c>
      <c r="F1130" s="14"/>
      <c r="G1130" s="14">
        <v>0.38635615400184598</v>
      </c>
      <c r="H1130" s="14">
        <v>0.30022369880274102</v>
      </c>
      <c r="I1130" s="14">
        <v>0.38489306457518602</v>
      </c>
      <c r="J1130" s="14">
        <v>0.43519981806410801</v>
      </c>
      <c r="K1130" s="14">
        <v>0.371674032990437</v>
      </c>
      <c r="L1130" s="14">
        <v>0.397496188503068</v>
      </c>
      <c r="M1130" s="14"/>
      <c r="N1130" s="14">
        <v>0.44045888266316002</v>
      </c>
      <c r="O1130" s="14">
        <v>0.29530471033869998</v>
      </c>
      <c r="P1130" s="14">
        <v>0.34783663534064002</v>
      </c>
      <c r="Q1130" s="14">
        <v>0.40021812373412102</v>
      </c>
      <c r="R1130" s="14">
        <v>0.58196528476296905</v>
      </c>
      <c r="S1130" s="14"/>
      <c r="T1130" s="14">
        <v>0.36502181737887401</v>
      </c>
      <c r="U1130" s="14">
        <v>0.38943569211666001</v>
      </c>
      <c r="V1130" s="14"/>
      <c r="W1130" s="14">
        <v>0.423345102157203</v>
      </c>
      <c r="X1130" s="14">
        <v>0.37004598255961502</v>
      </c>
      <c r="Y1130" s="14"/>
      <c r="Z1130" s="14">
        <v>0.36591446542818301</v>
      </c>
      <c r="AA1130" s="14">
        <v>0.38905573311439801</v>
      </c>
    </row>
    <row r="1131" spans="2:27" x14ac:dyDescent="0.3">
      <c r="B1131" t="s">
        <v>52</v>
      </c>
      <c r="C1131" s="14">
        <v>0.12655771041274999</v>
      </c>
      <c r="D1131" s="14">
        <v>9.7600452582522895E-2</v>
      </c>
      <c r="E1131" s="14">
        <v>0.15530746153386699</v>
      </c>
      <c r="F1131" s="14"/>
      <c r="G1131" s="14">
        <v>0.106718545269125</v>
      </c>
      <c r="H1131" s="14">
        <v>0.147099168480916</v>
      </c>
      <c r="I1131" s="14">
        <v>0.12905763131610001</v>
      </c>
      <c r="J1131" s="14">
        <v>0.14164601608455599</v>
      </c>
      <c r="K1131" s="14">
        <v>0.16838941912546099</v>
      </c>
      <c r="L1131" s="14">
        <v>8.0750059556740597E-2</v>
      </c>
      <c r="M1131" s="14"/>
      <c r="N1131" s="14">
        <v>9.3657928756516295E-2</v>
      </c>
      <c r="O1131" s="14">
        <v>9.5195348378653899E-2</v>
      </c>
      <c r="P1131" s="14">
        <v>0.101670788484661</v>
      </c>
      <c r="Q1131" s="14">
        <v>8.2160164331274099E-2</v>
      </c>
      <c r="R1131" s="14">
        <v>0.12943339702499099</v>
      </c>
      <c r="S1131" s="14"/>
      <c r="T1131" s="14">
        <v>0.142970785154308</v>
      </c>
      <c r="U1131" s="14">
        <v>0.116232294628784</v>
      </c>
      <c r="V1131" s="14"/>
      <c r="W1131" s="14">
        <v>9.6395829043299505E-2</v>
      </c>
      <c r="X1131" s="14">
        <v>0.13349106719352499</v>
      </c>
      <c r="Y1131" s="14"/>
      <c r="Z1131" s="14">
        <v>0.10082455644968499</v>
      </c>
      <c r="AA1131" s="14">
        <v>0.143077947212398</v>
      </c>
    </row>
    <row r="1132" spans="2:27" x14ac:dyDescent="0.3">
      <c r="C1132" s="14"/>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row>
    <row r="1133" spans="2:27" x14ac:dyDescent="0.3">
      <c r="B1133" s="6" t="s">
        <v>410</v>
      </c>
      <c r="C1133" s="14"/>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row>
    <row r="1134" spans="2:27" x14ac:dyDescent="0.3">
      <c r="B1134" s="24" t="s">
        <v>59</v>
      </c>
      <c r="C1134" s="14"/>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row>
    <row r="1135" spans="2:27" x14ac:dyDescent="0.3">
      <c r="B1135" t="s">
        <v>405</v>
      </c>
      <c r="C1135" s="14">
        <v>7.8384533196027104E-2</v>
      </c>
      <c r="D1135" s="14">
        <v>0.101469886114273</v>
      </c>
      <c r="E1135" s="14">
        <v>5.6155006466669599E-2</v>
      </c>
      <c r="F1135" s="14"/>
      <c r="G1135" s="14">
        <v>8.2855098266790203E-2</v>
      </c>
      <c r="H1135" s="14">
        <v>9.9656864792886102E-2</v>
      </c>
      <c r="I1135" s="14">
        <v>7.2997165594808705E-2</v>
      </c>
      <c r="J1135" s="14">
        <v>4.4663623559770597E-2</v>
      </c>
      <c r="K1135" s="14">
        <v>8.8102223319217299E-2</v>
      </c>
      <c r="L1135" s="14">
        <v>8.3310541438269298E-2</v>
      </c>
      <c r="M1135" s="14"/>
      <c r="N1135" s="14">
        <v>6.7949341094268201E-2</v>
      </c>
      <c r="O1135" s="14">
        <v>7.79640284322866E-2</v>
      </c>
      <c r="P1135" s="14">
        <v>0.124437529791065</v>
      </c>
      <c r="Q1135" s="14">
        <v>8.3955086011839597E-2</v>
      </c>
      <c r="R1135" s="14">
        <v>5.2516728639695497E-2</v>
      </c>
      <c r="S1135" s="14"/>
      <c r="T1135" s="14">
        <v>8.6925050977066307E-2</v>
      </c>
      <c r="U1135" s="14">
        <v>7.3011719235928099E-2</v>
      </c>
      <c r="V1135" s="14"/>
      <c r="W1135" s="14">
        <v>5.2491198156063901E-2</v>
      </c>
      <c r="X1135" s="14">
        <v>8.4336672847966795E-2</v>
      </c>
      <c r="Y1135" s="14"/>
      <c r="Z1135" s="14">
        <v>9.5874995524367304E-2</v>
      </c>
      <c r="AA1135" s="14">
        <v>6.7155960910864898E-2</v>
      </c>
    </row>
    <row r="1136" spans="2:27" x14ac:dyDescent="0.3">
      <c r="B1136" t="s">
        <v>406</v>
      </c>
      <c r="C1136" s="14">
        <v>0.37780592859500101</v>
      </c>
      <c r="D1136" s="14">
        <v>0.40081094578434201</v>
      </c>
      <c r="E1136" s="14">
        <v>0.354772798042785</v>
      </c>
      <c r="F1136" s="14"/>
      <c r="G1136" s="14">
        <v>0.35519596651107399</v>
      </c>
      <c r="H1136" s="14">
        <v>0.424922590537749</v>
      </c>
      <c r="I1136" s="14">
        <v>0.36083924298704201</v>
      </c>
      <c r="J1136" s="14">
        <v>0.36250909543023802</v>
      </c>
      <c r="K1136" s="14">
        <v>0.410038356900914</v>
      </c>
      <c r="L1136" s="14">
        <v>0.35912070087530501</v>
      </c>
      <c r="M1136" s="14"/>
      <c r="N1136" s="14">
        <v>0.358536487583136</v>
      </c>
      <c r="O1136" s="14">
        <v>0.47784560312270502</v>
      </c>
      <c r="P1136" s="14">
        <v>0.44986572164544297</v>
      </c>
      <c r="Q1136" s="14">
        <v>0.33218929721148999</v>
      </c>
      <c r="R1136" s="14">
        <v>0.32111836989374498</v>
      </c>
      <c r="S1136" s="14"/>
      <c r="T1136" s="14">
        <v>0.37113362035710301</v>
      </c>
      <c r="U1136" s="14">
        <v>0.382003457569912</v>
      </c>
      <c r="V1136" s="14"/>
      <c r="W1136" s="14">
        <v>0.36836400371217598</v>
      </c>
      <c r="X1136" s="14">
        <v>0.37997635798924301</v>
      </c>
      <c r="Y1136" s="14"/>
      <c r="Z1136" s="14">
        <v>0.38909518920914099</v>
      </c>
      <c r="AA1136" s="14">
        <v>0.37055841984010002</v>
      </c>
    </row>
    <row r="1137" spans="2:27" x14ac:dyDescent="0.3">
      <c r="B1137" t="s">
        <v>407</v>
      </c>
      <c r="C1137" s="14">
        <v>0.236473934402082</v>
      </c>
      <c r="D1137" s="14">
        <v>0.25368519853799598</v>
      </c>
      <c r="E1137" s="14">
        <v>0.22058633490325499</v>
      </c>
      <c r="F1137" s="14"/>
      <c r="G1137" s="14">
        <v>0.33898210123726502</v>
      </c>
      <c r="H1137" s="14">
        <v>0.20716306631131001</v>
      </c>
      <c r="I1137" s="14">
        <v>0.22963812938843001</v>
      </c>
      <c r="J1137" s="14">
        <v>0.246941346501906</v>
      </c>
      <c r="K1137" s="14">
        <v>0.18384269139137599</v>
      </c>
      <c r="L1137" s="14">
        <v>0.22450917778804</v>
      </c>
      <c r="M1137" s="14"/>
      <c r="N1137" s="14">
        <v>0.31683933272241299</v>
      </c>
      <c r="O1137" s="14">
        <v>0.203596981421443</v>
      </c>
      <c r="P1137" s="14">
        <v>0.171748534028591</v>
      </c>
      <c r="Q1137" s="14">
        <v>0.31712533168581902</v>
      </c>
      <c r="R1137" s="14">
        <v>0.26210366343428299</v>
      </c>
      <c r="S1137" s="14"/>
      <c r="T1137" s="14">
        <v>0.23897999271880899</v>
      </c>
      <c r="U1137" s="14">
        <v>0.23489738067850999</v>
      </c>
      <c r="V1137" s="14"/>
      <c r="W1137" s="14">
        <v>0.23263487567813801</v>
      </c>
      <c r="X1137" s="14">
        <v>0.23735642457268599</v>
      </c>
      <c r="Y1137" s="14"/>
      <c r="Z1137" s="14">
        <v>0.24332620718048001</v>
      </c>
      <c r="AA1137" s="14">
        <v>0.23207489458452299</v>
      </c>
    </row>
    <row r="1138" spans="2:27" x14ac:dyDescent="0.3">
      <c r="B1138" t="s">
        <v>408</v>
      </c>
      <c r="C1138" s="14">
        <v>4.6017738132445002E-2</v>
      </c>
      <c r="D1138" s="14">
        <v>5.5212444007096698E-2</v>
      </c>
      <c r="E1138" s="14">
        <v>3.7220886672063601E-2</v>
      </c>
      <c r="F1138" s="14"/>
      <c r="G1138" s="14">
        <v>3.2379869914555999E-2</v>
      </c>
      <c r="H1138" s="14">
        <v>6.6211765546735593E-2</v>
      </c>
      <c r="I1138" s="14">
        <v>5.9394323731414997E-2</v>
      </c>
      <c r="J1138" s="14">
        <v>3.5795298195616901E-2</v>
      </c>
      <c r="K1138" s="14">
        <v>3.1433881371863703E-2</v>
      </c>
      <c r="L1138" s="14">
        <v>4.58840129352708E-2</v>
      </c>
      <c r="M1138" s="14"/>
      <c r="N1138" s="14">
        <v>6.8246030345566894E-2</v>
      </c>
      <c r="O1138" s="14">
        <v>3.5960061333513003E-2</v>
      </c>
      <c r="P1138" s="14">
        <v>5.1089904570110797E-2</v>
      </c>
      <c r="Q1138" s="14">
        <v>5.0855941251156202E-2</v>
      </c>
      <c r="R1138" s="14">
        <v>5.8232848132649999E-2</v>
      </c>
      <c r="S1138" s="14"/>
      <c r="T1138" s="14">
        <v>5.3808134847434498E-2</v>
      </c>
      <c r="U1138" s="14">
        <v>4.1116823071073602E-2</v>
      </c>
      <c r="V1138" s="14"/>
      <c r="W1138" s="14">
        <v>3.7190218466400998E-2</v>
      </c>
      <c r="X1138" s="14">
        <v>4.8046933280595797E-2</v>
      </c>
      <c r="Y1138" s="14"/>
      <c r="Z1138" s="14">
        <v>5.6446953077674E-2</v>
      </c>
      <c r="AA1138" s="14">
        <v>3.9322363722573E-2</v>
      </c>
    </row>
    <row r="1139" spans="2:27" x14ac:dyDescent="0.3">
      <c r="B1139" t="s">
        <v>52</v>
      </c>
      <c r="C1139" s="14">
        <v>0.26131786567444498</v>
      </c>
      <c r="D1139" s="14">
        <v>0.188821525556293</v>
      </c>
      <c r="E1139" s="14">
        <v>0.33126497391522702</v>
      </c>
      <c r="F1139" s="14"/>
      <c r="G1139" s="14">
        <v>0.190586964070315</v>
      </c>
      <c r="H1139" s="14">
        <v>0.20204571281132</v>
      </c>
      <c r="I1139" s="14">
        <v>0.27713113829830399</v>
      </c>
      <c r="J1139" s="14">
        <v>0.31009063631246903</v>
      </c>
      <c r="K1139" s="14">
        <v>0.28658284701662901</v>
      </c>
      <c r="L1139" s="14">
        <v>0.28717556696311602</v>
      </c>
      <c r="M1139" s="14"/>
      <c r="N1139" s="14">
        <v>0.188428808254616</v>
      </c>
      <c r="O1139" s="14">
        <v>0.20463332569005199</v>
      </c>
      <c r="P1139" s="14">
        <v>0.20285830996479001</v>
      </c>
      <c r="Q1139" s="14">
        <v>0.215874343839695</v>
      </c>
      <c r="R1139" s="14">
        <v>0.306028389899627</v>
      </c>
      <c r="S1139" s="14"/>
      <c r="T1139" s="14">
        <v>0.249153201099588</v>
      </c>
      <c r="U1139" s="14">
        <v>0.26897061944457501</v>
      </c>
      <c r="V1139" s="14"/>
      <c r="W1139" s="14">
        <v>0.30931970398722097</v>
      </c>
      <c r="X1139" s="14">
        <v>0.25028361130950899</v>
      </c>
      <c r="Y1139" s="14"/>
      <c r="Z1139" s="14">
        <v>0.21525665500833799</v>
      </c>
      <c r="AA1139" s="14">
        <v>0.29088836094193898</v>
      </c>
    </row>
    <row r="1140" spans="2:27" x14ac:dyDescent="0.3">
      <c r="C1140" s="14"/>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row>
    <row r="1141" spans="2:27" x14ac:dyDescent="0.3">
      <c r="B1141" s="6" t="s">
        <v>411</v>
      </c>
      <c r="C1141" s="14"/>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row>
    <row r="1142" spans="2:27" x14ac:dyDescent="0.3">
      <c r="B1142" s="24" t="s">
        <v>59</v>
      </c>
      <c r="C1142" s="14"/>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row>
    <row r="1143" spans="2:27" x14ac:dyDescent="0.3">
      <c r="B1143" t="s">
        <v>405</v>
      </c>
      <c r="C1143" s="14">
        <v>7.4972126907265194E-2</v>
      </c>
      <c r="D1143" s="14">
        <v>7.8399865946309003E-2</v>
      </c>
      <c r="E1143" s="14">
        <v>7.1915356963896407E-2</v>
      </c>
      <c r="F1143" s="14"/>
      <c r="G1143" s="14">
        <v>0.107708128149285</v>
      </c>
      <c r="H1143" s="14">
        <v>0.11418078921438</v>
      </c>
      <c r="I1143" s="14">
        <v>8.4494779582766202E-2</v>
      </c>
      <c r="J1143" s="14">
        <v>5.8686930241474498E-2</v>
      </c>
      <c r="K1143" s="14">
        <v>5.89440332381716E-2</v>
      </c>
      <c r="L1143" s="14">
        <v>3.7577183061680598E-2</v>
      </c>
      <c r="M1143" s="14"/>
      <c r="N1143" s="14">
        <v>8.1010252290574195E-2</v>
      </c>
      <c r="O1143" s="14">
        <v>6.0314494944439197E-2</v>
      </c>
      <c r="P1143" s="14">
        <v>9.8738231673636601E-2</v>
      </c>
      <c r="Q1143" s="14">
        <v>7.1825680492805799E-2</v>
      </c>
      <c r="R1143" s="14">
        <v>9.1394910762710502E-2</v>
      </c>
      <c r="S1143" s="14"/>
      <c r="T1143" s="14">
        <v>9.6957046451424306E-2</v>
      </c>
      <c r="U1143" s="14">
        <v>6.1141480374246902E-2</v>
      </c>
      <c r="V1143" s="14"/>
      <c r="W1143" s="14">
        <v>3.2924264734237499E-2</v>
      </c>
      <c r="X1143" s="14">
        <v>8.4637731872137606E-2</v>
      </c>
      <c r="Y1143" s="14"/>
      <c r="Z1143" s="14">
        <v>9.3520226926120595E-2</v>
      </c>
      <c r="AA1143" s="14">
        <v>6.3064569639515095E-2</v>
      </c>
    </row>
    <row r="1144" spans="2:27" x14ac:dyDescent="0.3">
      <c r="B1144" t="s">
        <v>406</v>
      </c>
      <c r="C1144" s="14">
        <v>0.33488172246576597</v>
      </c>
      <c r="D1144" s="14">
        <v>0.35440304522244198</v>
      </c>
      <c r="E1144" s="14">
        <v>0.31631743396942402</v>
      </c>
      <c r="F1144" s="14"/>
      <c r="G1144" s="14">
        <v>0.34666333906487401</v>
      </c>
      <c r="H1144" s="14">
        <v>0.39125730879146098</v>
      </c>
      <c r="I1144" s="14">
        <v>0.33455310475542999</v>
      </c>
      <c r="J1144" s="14">
        <v>0.34243230795858798</v>
      </c>
      <c r="K1144" s="14">
        <v>0.29580357353861297</v>
      </c>
      <c r="L1144" s="14">
        <v>0.30162721352246902</v>
      </c>
      <c r="M1144" s="14"/>
      <c r="N1144" s="14">
        <v>0.284391700563695</v>
      </c>
      <c r="O1144" s="14">
        <v>0.36534406678367898</v>
      </c>
      <c r="P1144" s="14">
        <v>0.40490624587617202</v>
      </c>
      <c r="Q1144" s="14">
        <v>0.38393441682530499</v>
      </c>
      <c r="R1144" s="14">
        <v>0.31277487064070603</v>
      </c>
      <c r="S1144" s="14"/>
      <c r="T1144" s="14">
        <v>0.33678656148292702</v>
      </c>
      <c r="U1144" s="14">
        <v>0.33368339398902302</v>
      </c>
      <c r="V1144" s="14"/>
      <c r="W1144" s="14">
        <v>0.31319432084451498</v>
      </c>
      <c r="X1144" s="14">
        <v>0.33986703791231399</v>
      </c>
      <c r="Y1144" s="14"/>
      <c r="Z1144" s="14">
        <v>0.33081474734774402</v>
      </c>
      <c r="AA1144" s="14">
        <v>0.33749264968068898</v>
      </c>
    </row>
    <row r="1145" spans="2:27" x14ac:dyDescent="0.3">
      <c r="B1145" t="s">
        <v>407</v>
      </c>
      <c r="C1145" s="14">
        <v>0.28958024842025099</v>
      </c>
      <c r="D1145" s="14">
        <v>0.32492779535605298</v>
      </c>
      <c r="E1145" s="14">
        <v>0.25619608589786702</v>
      </c>
      <c r="F1145" s="14"/>
      <c r="G1145" s="14">
        <v>0.30500848998508701</v>
      </c>
      <c r="H1145" s="14">
        <v>0.247918175523102</v>
      </c>
      <c r="I1145" s="14">
        <v>0.286214440838649</v>
      </c>
      <c r="J1145" s="14">
        <v>0.27262517904986799</v>
      </c>
      <c r="K1145" s="14">
        <v>0.29893620163081203</v>
      </c>
      <c r="L1145" s="14">
        <v>0.32335275954133702</v>
      </c>
      <c r="M1145" s="14"/>
      <c r="N1145" s="14">
        <v>0.36257947584467498</v>
      </c>
      <c r="O1145" s="14">
        <v>0.31066331925843199</v>
      </c>
      <c r="P1145" s="14">
        <v>0.249417260097098</v>
      </c>
      <c r="Q1145" s="14">
        <v>0.27741471735947698</v>
      </c>
      <c r="R1145" s="14">
        <v>0.304640099868972</v>
      </c>
      <c r="S1145" s="14"/>
      <c r="T1145" s="14">
        <v>0.28398881964105199</v>
      </c>
      <c r="U1145" s="14">
        <v>0.29309779938987501</v>
      </c>
      <c r="V1145" s="14"/>
      <c r="W1145" s="14">
        <v>0.30892255799347501</v>
      </c>
      <c r="X1145" s="14">
        <v>0.28513400279012302</v>
      </c>
      <c r="Y1145" s="14"/>
      <c r="Z1145" s="14">
        <v>0.31828881635016198</v>
      </c>
      <c r="AA1145" s="14">
        <v>0.27114984765936501</v>
      </c>
    </row>
    <row r="1146" spans="2:27" x14ac:dyDescent="0.3">
      <c r="B1146" t="s">
        <v>408</v>
      </c>
      <c r="C1146" s="14">
        <v>5.5215941687502303E-2</v>
      </c>
      <c r="D1146" s="14">
        <v>6.5082151238200603E-2</v>
      </c>
      <c r="E1146" s="14">
        <v>4.57991223150397E-2</v>
      </c>
      <c r="F1146" s="14"/>
      <c r="G1146" s="14">
        <v>5.9884662919864398E-2</v>
      </c>
      <c r="H1146" s="14">
        <v>5.52063433698518E-2</v>
      </c>
      <c r="I1146" s="14">
        <v>6.6395407895399494E-2</v>
      </c>
      <c r="J1146" s="14">
        <v>4.9664543944661903E-2</v>
      </c>
      <c r="K1146" s="14">
        <v>3.3015916449450899E-2</v>
      </c>
      <c r="L1146" s="14">
        <v>6.24297895141952E-2</v>
      </c>
      <c r="M1146" s="14"/>
      <c r="N1146" s="14">
        <v>9.3943308236060993E-2</v>
      </c>
      <c r="O1146" s="14">
        <v>6.2755679760031297E-2</v>
      </c>
      <c r="P1146" s="14">
        <v>4.1317862021150502E-2</v>
      </c>
      <c r="Q1146" s="14">
        <v>5.4773289268356999E-2</v>
      </c>
      <c r="R1146" s="14">
        <v>5.0566532326644098E-2</v>
      </c>
      <c r="S1146" s="14"/>
      <c r="T1146" s="14">
        <v>5.3678314634290902E-2</v>
      </c>
      <c r="U1146" s="14">
        <v>5.6183258225998498E-2</v>
      </c>
      <c r="V1146" s="14"/>
      <c r="W1146" s="14">
        <v>4.2313446857156302E-2</v>
      </c>
      <c r="X1146" s="14">
        <v>5.8181857471240599E-2</v>
      </c>
      <c r="Y1146" s="14"/>
      <c r="Z1146" s="14">
        <v>5.6551451724019201E-2</v>
      </c>
      <c r="AA1146" s="14">
        <v>5.4358567496867502E-2</v>
      </c>
    </row>
    <row r="1147" spans="2:27" x14ac:dyDescent="0.3">
      <c r="B1147" t="s">
        <v>52</v>
      </c>
      <c r="C1147" s="14">
        <v>0.24534996051921601</v>
      </c>
      <c r="D1147" s="14">
        <v>0.177187142236996</v>
      </c>
      <c r="E1147" s="14">
        <v>0.30977200085377299</v>
      </c>
      <c r="F1147" s="14"/>
      <c r="G1147" s="14">
        <v>0.180735379880889</v>
      </c>
      <c r="H1147" s="14">
        <v>0.19143738310120501</v>
      </c>
      <c r="I1147" s="14">
        <v>0.228342266927755</v>
      </c>
      <c r="J1147" s="14">
        <v>0.27659103880540797</v>
      </c>
      <c r="K1147" s="14">
        <v>0.313300275142953</v>
      </c>
      <c r="L1147" s="14">
        <v>0.27501305436031798</v>
      </c>
      <c r="M1147" s="14"/>
      <c r="N1147" s="14">
        <v>0.17807526306499499</v>
      </c>
      <c r="O1147" s="14">
        <v>0.20092243925341899</v>
      </c>
      <c r="P1147" s="14">
        <v>0.20562040033194301</v>
      </c>
      <c r="Q1147" s="14">
        <v>0.212051896054055</v>
      </c>
      <c r="R1147" s="14">
        <v>0.24062358640096701</v>
      </c>
      <c r="S1147" s="14"/>
      <c r="T1147" s="14">
        <v>0.22858925779030501</v>
      </c>
      <c r="U1147" s="14">
        <v>0.25589406802085701</v>
      </c>
      <c r="V1147" s="14"/>
      <c r="W1147" s="14">
        <v>0.30264540957061598</v>
      </c>
      <c r="X1147" s="14">
        <v>0.23217936995418401</v>
      </c>
      <c r="Y1147" s="14"/>
      <c r="Z1147" s="14">
        <v>0.20082475765195401</v>
      </c>
      <c r="AA1147" s="14">
        <v>0.27393436552356298</v>
      </c>
    </row>
    <row r="1148" spans="2:27" x14ac:dyDescent="0.3">
      <c r="C1148" s="14"/>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row>
    <row r="1149" spans="2:27" x14ac:dyDescent="0.3">
      <c r="B1149" s="6" t="s">
        <v>412</v>
      </c>
      <c r="C1149" s="14"/>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row>
    <row r="1150" spans="2:27" x14ac:dyDescent="0.3">
      <c r="B1150" s="24" t="s">
        <v>59</v>
      </c>
      <c r="C1150" s="14"/>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row>
    <row r="1151" spans="2:27" x14ac:dyDescent="0.3">
      <c r="B1151" t="s">
        <v>405</v>
      </c>
      <c r="C1151" s="14">
        <v>7.2357685264814994E-2</v>
      </c>
      <c r="D1151" s="14">
        <v>8.4837021804598997E-2</v>
      </c>
      <c r="E1151" s="14">
        <v>6.0456457328644998E-2</v>
      </c>
      <c r="F1151" s="14"/>
      <c r="G1151" s="14">
        <v>0.105074399635666</v>
      </c>
      <c r="H1151" s="14">
        <v>0.11592153003748901</v>
      </c>
      <c r="I1151" s="14">
        <v>9.1013154754713305E-2</v>
      </c>
      <c r="J1151" s="14">
        <v>5.2378232535049897E-2</v>
      </c>
      <c r="K1151" s="14">
        <v>4.3850425566733103E-2</v>
      </c>
      <c r="L1151" s="14">
        <v>3.5385226355643298E-2</v>
      </c>
      <c r="M1151" s="14"/>
      <c r="N1151" s="14">
        <v>0.104244638035006</v>
      </c>
      <c r="O1151" s="14">
        <v>7.0756440506926893E-2</v>
      </c>
      <c r="P1151" s="14">
        <v>5.9337709872528697E-2</v>
      </c>
      <c r="Q1151" s="14">
        <v>9.3630546483634197E-2</v>
      </c>
      <c r="R1151" s="14">
        <v>2.8246059562120399E-2</v>
      </c>
      <c r="S1151" s="14"/>
      <c r="T1151" s="14">
        <v>8.4365432247421296E-2</v>
      </c>
      <c r="U1151" s="14">
        <v>6.4803647878379902E-2</v>
      </c>
      <c r="V1151" s="14"/>
      <c r="W1151" s="14">
        <v>3.3937321470440103E-2</v>
      </c>
      <c r="X1151" s="14">
        <v>8.1189431752067498E-2</v>
      </c>
      <c r="Y1151" s="14"/>
      <c r="Z1151" s="14">
        <v>9.6324428331579698E-2</v>
      </c>
      <c r="AA1151" s="14">
        <v>5.6971453505290398E-2</v>
      </c>
    </row>
    <row r="1152" spans="2:27" x14ac:dyDescent="0.3">
      <c r="B1152" t="s">
        <v>406</v>
      </c>
      <c r="C1152" s="14">
        <v>0.380777652633216</v>
      </c>
      <c r="D1152" s="14">
        <v>0.423686710332424</v>
      </c>
      <c r="E1152" s="14">
        <v>0.33955551186477101</v>
      </c>
      <c r="F1152" s="14"/>
      <c r="G1152" s="14">
        <v>0.40322977669872601</v>
      </c>
      <c r="H1152" s="14">
        <v>0.40515114280073899</v>
      </c>
      <c r="I1152" s="14">
        <v>0.38808653970168999</v>
      </c>
      <c r="J1152" s="14">
        <v>0.35197319403941801</v>
      </c>
      <c r="K1152" s="14">
        <v>0.37868056481339102</v>
      </c>
      <c r="L1152" s="14">
        <v>0.36486273056755397</v>
      </c>
      <c r="M1152" s="14"/>
      <c r="N1152" s="14">
        <v>0.51212158544370601</v>
      </c>
      <c r="O1152" s="14">
        <v>0.33451790769571899</v>
      </c>
      <c r="P1152" s="14">
        <v>0.362230898521539</v>
      </c>
      <c r="Q1152" s="14">
        <v>0.42551018312413902</v>
      </c>
      <c r="R1152" s="14">
        <v>0.42943904932023902</v>
      </c>
      <c r="S1152" s="14"/>
      <c r="T1152" s="14">
        <v>0.38779219255004199</v>
      </c>
      <c r="U1152" s="14">
        <v>0.37636482674197302</v>
      </c>
      <c r="V1152" s="14"/>
      <c r="W1152" s="14">
        <v>0.36740728604569201</v>
      </c>
      <c r="X1152" s="14">
        <v>0.38385111879752998</v>
      </c>
      <c r="Y1152" s="14"/>
      <c r="Z1152" s="14">
        <v>0.427839521745498</v>
      </c>
      <c r="AA1152" s="14">
        <v>0.35056475206592502</v>
      </c>
    </row>
    <row r="1153" spans="2:27" x14ac:dyDescent="0.3">
      <c r="B1153" t="s">
        <v>407</v>
      </c>
      <c r="C1153" s="14">
        <v>0.25750643826566399</v>
      </c>
      <c r="D1153" s="14">
        <v>0.27277728228305798</v>
      </c>
      <c r="E1153" s="14">
        <v>0.24155861792059599</v>
      </c>
      <c r="F1153" s="14"/>
      <c r="G1153" s="14">
        <v>0.28306695373243401</v>
      </c>
      <c r="H1153" s="14">
        <v>0.25927242168242498</v>
      </c>
      <c r="I1153" s="14">
        <v>0.22293745437468701</v>
      </c>
      <c r="J1153" s="14">
        <v>0.26313823328203001</v>
      </c>
      <c r="K1153" s="14">
        <v>0.23738080285623001</v>
      </c>
      <c r="L1153" s="14">
        <v>0.27609164373197798</v>
      </c>
      <c r="M1153" s="14"/>
      <c r="N1153" s="14">
        <v>0.205072396217577</v>
      </c>
      <c r="O1153" s="14">
        <v>0.331931279093993</v>
      </c>
      <c r="P1153" s="14">
        <v>0.26775029365620501</v>
      </c>
      <c r="Q1153" s="14">
        <v>0.27826523511574502</v>
      </c>
      <c r="R1153" s="14">
        <v>0.275931758700105</v>
      </c>
      <c r="S1153" s="14"/>
      <c r="T1153" s="14">
        <v>0.243432985419197</v>
      </c>
      <c r="U1153" s="14">
        <v>0.26636000497659201</v>
      </c>
      <c r="V1153" s="14"/>
      <c r="W1153" s="14">
        <v>0.25998917050960302</v>
      </c>
      <c r="X1153" s="14">
        <v>0.25693572889155297</v>
      </c>
      <c r="Y1153" s="14"/>
      <c r="Z1153" s="14">
        <v>0.23968453558828801</v>
      </c>
      <c r="AA1153" s="14">
        <v>0.268947789484139</v>
      </c>
    </row>
    <row r="1154" spans="2:27" x14ac:dyDescent="0.3">
      <c r="B1154" t="s">
        <v>408</v>
      </c>
      <c r="C1154" s="14">
        <v>4.7965099791892202E-2</v>
      </c>
      <c r="D1154" s="14">
        <v>5.02048129939376E-2</v>
      </c>
      <c r="E1154" s="14">
        <v>4.5963843997399299E-2</v>
      </c>
      <c r="F1154" s="14"/>
      <c r="G1154" s="14">
        <v>5.0166796442391498E-2</v>
      </c>
      <c r="H1154" s="14">
        <v>4.06253945051291E-2</v>
      </c>
      <c r="I1154" s="14">
        <v>5.3542590456730599E-2</v>
      </c>
      <c r="J1154" s="14">
        <v>3.0292854451996299E-2</v>
      </c>
      <c r="K1154" s="14">
        <v>5.9208645469672902E-2</v>
      </c>
      <c r="L1154" s="14">
        <v>5.4707271143606899E-2</v>
      </c>
      <c r="M1154" s="14"/>
      <c r="N1154" s="14">
        <v>2.4537698698861101E-2</v>
      </c>
      <c r="O1154" s="14">
        <v>3.8678695482124402E-2</v>
      </c>
      <c r="P1154" s="14">
        <v>8.1801894111535406E-2</v>
      </c>
      <c r="Q1154" s="14">
        <v>4.9760786401838397E-2</v>
      </c>
      <c r="R1154" s="14">
        <v>5.5772009831689902E-2</v>
      </c>
      <c r="S1154" s="14"/>
      <c r="T1154" s="14">
        <v>4.6536124322564397E-2</v>
      </c>
      <c r="U1154" s="14">
        <v>4.8864063946886298E-2</v>
      </c>
      <c r="V1154" s="14"/>
      <c r="W1154" s="14">
        <v>4.19544350489797E-2</v>
      </c>
      <c r="X1154" s="14">
        <v>4.93467802859495E-2</v>
      </c>
      <c r="Y1154" s="14"/>
      <c r="Z1154" s="14">
        <v>3.57373483815457E-2</v>
      </c>
      <c r="AA1154" s="14">
        <v>5.58151032977229E-2</v>
      </c>
    </row>
    <row r="1155" spans="2:27" x14ac:dyDescent="0.3">
      <c r="B1155" t="s">
        <v>52</v>
      </c>
      <c r="C1155" s="14">
        <v>0.24139312404441199</v>
      </c>
      <c r="D1155" s="14">
        <v>0.16849417258598101</v>
      </c>
      <c r="E1155" s="14">
        <v>0.31246556888858901</v>
      </c>
      <c r="F1155" s="14"/>
      <c r="G1155" s="14">
        <v>0.15846207349078201</v>
      </c>
      <c r="H1155" s="14">
        <v>0.17902951097421799</v>
      </c>
      <c r="I1155" s="14">
        <v>0.24442026071217901</v>
      </c>
      <c r="J1155" s="14">
        <v>0.30221748569150603</v>
      </c>
      <c r="K1155" s="14">
        <v>0.28087956129397301</v>
      </c>
      <c r="L1155" s="14">
        <v>0.26895312820121903</v>
      </c>
      <c r="M1155" s="14"/>
      <c r="N1155" s="14">
        <v>0.15402368160485</v>
      </c>
      <c r="O1155" s="14">
        <v>0.22411567722123699</v>
      </c>
      <c r="P1155" s="14">
        <v>0.22887920383819199</v>
      </c>
      <c r="Q1155" s="14">
        <v>0.152833248874644</v>
      </c>
      <c r="R1155" s="14">
        <v>0.21061112258584599</v>
      </c>
      <c r="S1155" s="14"/>
      <c r="T1155" s="14">
        <v>0.237873265460775</v>
      </c>
      <c r="U1155" s="14">
        <v>0.24360745645616899</v>
      </c>
      <c r="V1155" s="14"/>
      <c r="W1155" s="14">
        <v>0.29671178692528499</v>
      </c>
      <c r="X1155" s="14">
        <v>0.228676940272899</v>
      </c>
      <c r="Y1155" s="14"/>
      <c r="Z1155" s="14">
        <v>0.200414165953089</v>
      </c>
      <c r="AA1155" s="14">
        <v>0.26770090164692301</v>
      </c>
    </row>
    <row r="1156" spans="2:27" x14ac:dyDescent="0.3">
      <c r="C1156" s="14"/>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row>
    <row r="1157" spans="2:27" x14ac:dyDescent="0.3">
      <c r="B1157" s="6" t="s">
        <v>413</v>
      </c>
      <c r="C1157" s="14"/>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row>
    <row r="1158" spans="2:27" x14ac:dyDescent="0.3">
      <c r="B1158" s="24" t="s">
        <v>59</v>
      </c>
      <c r="C1158" s="14"/>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row>
    <row r="1159" spans="2:27" x14ac:dyDescent="0.3">
      <c r="B1159" t="s">
        <v>405</v>
      </c>
      <c r="C1159" s="14">
        <v>4.6047046967384E-2</v>
      </c>
      <c r="D1159" s="14">
        <v>5.7023196858358598E-2</v>
      </c>
      <c r="E1159" s="14">
        <v>3.55116129702195E-2</v>
      </c>
      <c r="F1159" s="14"/>
      <c r="G1159" s="14">
        <v>6.2448910805361003E-2</v>
      </c>
      <c r="H1159" s="14">
        <v>7.9457408495264198E-2</v>
      </c>
      <c r="I1159" s="14">
        <v>6.5140787867646099E-2</v>
      </c>
      <c r="J1159" s="14">
        <v>4.6570315611211298E-2</v>
      </c>
      <c r="K1159" s="14">
        <v>1.0895151388354901E-2</v>
      </c>
      <c r="L1159" s="14">
        <v>1.5658338182645299E-2</v>
      </c>
      <c r="M1159" s="14"/>
      <c r="N1159" s="14">
        <v>7.5425463460988093E-2</v>
      </c>
      <c r="O1159" s="14">
        <v>5.20081345304826E-2</v>
      </c>
      <c r="P1159" s="14">
        <v>3.4386200526034E-2</v>
      </c>
      <c r="Q1159" s="14">
        <v>5.7981850780536803E-2</v>
      </c>
      <c r="R1159" s="14">
        <v>2.60254215280659E-2</v>
      </c>
      <c r="S1159" s="14"/>
      <c r="T1159" s="14">
        <v>6.9132831490940794E-2</v>
      </c>
      <c r="U1159" s="14">
        <v>3.1523849598323599E-2</v>
      </c>
      <c r="V1159" s="14"/>
      <c r="W1159" s="14">
        <v>1.9095113917642601E-2</v>
      </c>
      <c r="X1159" s="14">
        <v>5.22425281270801E-2</v>
      </c>
      <c r="Y1159" s="14"/>
      <c r="Z1159" s="14">
        <v>6.6784434237264198E-2</v>
      </c>
      <c r="AA1159" s="14">
        <v>3.2734005402555999E-2</v>
      </c>
    </row>
    <row r="1160" spans="2:27" x14ac:dyDescent="0.3">
      <c r="B1160" t="s">
        <v>406</v>
      </c>
      <c r="C1160" s="14">
        <v>0.20625086766546899</v>
      </c>
      <c r="D1160" s="14">
        <v>0.22196044288178399</v>
      </c>
      <c r="E1160" s="14">
        <v>0.190478489636526</v>
      </c>
      <c r="F1160" s="14"/>
      <c r="G1160" s="14">
        <v>0.299676015991926</v>
      </c>
      <c r="H1160" s="14">
        <v>0.31012811599797102</v>
      </c>
      <c r="I1160" s="14">
        <v>0.25758095240029599</v>
      </c>
      <c r="J1160" s="14">
        <v>0.169546305753974</v>
      </c>
      <c r="K1160" s="14">
        <v>0.11623315777335</v>
      </c>
      <c r="L1160" s="14">
        <v>0.108210948575978</v>
      </c>
      <c r="M1160" s="14"/>
      <c r="N1160" s="14">
        <v>0.28604200332416202</v>
      </c>
      <c r="O1160" s="14">
        <v>0.213270692385512</v>
      </c>
      <c r="P1160" s="14">
        <v>0.17255016599838</v>
      </c>
      <c r="Q1160" s="14">
        <v>0.24134631053272601</v>
      </c>
      <c r="R1160" s="14">
        <v>0.20722804433505501</v>
      </c>
      <c r="S1160" s="14"/>
      <c r="T1160" s="14">
        <v>0.24042451123033701</v>
      </c>
      <c r="U1160" s="14">
        <v>0.18475233163754901</v>
      </c>
      <c r="V1160" s="14"/>
      <c r="W1160" s="14">
        <v>0.127676452064372</v>
      </c>
      <c r="X1160" s="14">
        <v>0.22431288609629199</v>
      </c>
      <c r="Y1160" s="14"/>
      <c r="Z1160" s="14">
        <v>0.24268797738244099</v>
      </c>
      <c r="AA1160" s="14">
        <v>0.182858877640342</v>
      </c>
    </row>
    <row r="1161" spans="2:27" x14ac:dyDescent="0.3">
      <c r="B1161" t="s">
        <v>407</v>
      </c>
      <c r="C1161" s="14">
        <v>0.38777113827662801</v>
      </c>
      <c r="D1161" s="14">
        <v>0.40291050705257703</v>
      </c>
      <c r="E1161" s="14">
        <v>0.37368732698781798</v>
      </c>
      <c r="F1161" s="14"/>
      <c r="G1161" s="14">
        <v>0.38635102982004099</v>
      </c>
      <c r="H1161" s="14">
        <v>0.335952025199592</v>
      </c>
      <c r="I1161" s="14">
        <v>0.36941186918219798</v>
      </c>
      <c r="J1161" s="14">
        <v>0.34865596173895202</v>
      </c>
      <c r="K1161" s="14">
        <v>0.41480711947604398</v>
      </c>
      <c r="L1161" s="14">
        <v>0.45926220920933197</v>
      </c>
      <c r="M1161" s="14"/>
      <c r="N1161" s="14">
        <v>0.39677279219699102</v>
      </c>
      <c r="O1161" s="14">
        <v>0.39779068392338901</v>
      </c>
      <c r="P1161" s="14">
        <v>0.35905917985987801</v>
      </c>
      <c r="Q1161" s="14">
        <v>0.451458885708169</v>
      </c>
      <c r="R1161" s="14">
        <v>0.398441995348991</v>
      </c>
      <c r="S1161" s="14"/>
      <c r="T1161" s="14">
        <v>0.35371737895645899</v>
      </c>
      <c r="U1161" s="14">
        <v>0.40919425548802901</v>
      </c>
      <c r="V1161" s="14"/>
      <c r="W1161" s="14">
        <v>0.44046089784494502</v>
      </c>
      <c r="X1161" s="14">
        <v>0.37565926444138298</v>
      </c>
      <c r="Y1161" s="14"/>
      <c r="Z1161" s="14">
        <v>0.40566348310029599</v>
      </c>
      <c r="AA1161" s="14">
        <v>0.37628456442671498</v>
      </c>
    </row>
    <row r="1162" spans="2:27" x14ac:dyDescent="0.3">
      <c r="B1162" t="s">
        <v>408</v>
      </c>
      <c r="C1162" s="14">
        <v>0.150201550241048</v>
      </c>
      <c r="D1162" s="14">
        <v>0.168344784331284</v>
      </c>
      <c r="E1162" s="14">
        <v>0.13307211302842301</v>
      </c>
      <c r="F1162" s="14"/>
      <c r="G1162" s="14">
        <v>7.2899978871790103E-2</v>
      </c>
      <c r="H1162" s="14">
        <v>8.5653752259456595E-2</v>
      </c>
      <c r="I1162" s="14">
        <v>0.109546857265339</v>
      </c>
      <c r="J1162" s="14">
        <v>0.16660239413039499</v>
      </c>
      <c r="K1162" s="14">
        <v>0.24142345544643701</v>
      </c>
      <c r="L1162" s="14">
        <v>0.212552167541844</v>
      </c>
      <c r="M1162" s="14"/>
      <c r="N1162" s="14">
        <v>8.0018492128993202E-2</v>
      </c>
      <c r="O1162" s="14">
        <v>0.150138844569977</v>
      </c>
      <c r="P1162" s="14">
        <v>0.258302835521386</v>
      </c>
      <c r="Q1162" s="14">
        <v>0.13641755592270699</v>
      </c>
      <c r="R1162" s="14">
        <v>0.107792471581246</v>
      </c>
      <c r="S1162" s="14"/>
      <c r="T1162" s="14">
        <v>0.13211450470533201</v>
      </c>
      <c r="U1162" s="14">
        <v>0.161580055999445</v>
      </c>
      <c r="V1162" s="14"/>
      <c r="W1162" s="14">
        <v>0.188788257736343</v>
      </c>
      <c r="X1162" s="14">
        <v>0.14133156607847999</v>
      </c>
      <c r="Y1162" s="14"/>
      <c r="Z1162" s="14">
        <v>0.118347738905411</v>
      </c>
      <c r="AA1162" s="14">
        <v>0.17065114250600399</v>
      </c>
    </row>
    <row r="1163" spans="2:27" x14ac:dyDescent="0.3">
      <c r="B1163" t="s">
        <v>52</v>
      </c>
      <c r="C1163" s="14">
        <v>0.20972939684947001</v>
      </c>
      <c r="D1163" s="14">
        <v>0.149761068875996</v>
      </c>
      <c r="E1163" s="14">
        <v>0.26725045737701397</v>
      </c>
      <c r="F1163" s="14"/>
      <c r="G1163" s="14">
        <v>0.178624064510882</v>
      </c>
      <c r="H1163" s="14">
        <v>0.18880869804771699</v>
      </c>
      <c r="I1163" s="14">
        <v>0.19831953328452001</v>
      </c>
      <c r="J1163" s="14">
        <v>0.26862502276546801</v>
      </c>
      <c r="K1163" s="14">
        <v>0.216641115915814</v>
      </c>
      <c r="L1163" s="14">
        <v>0.20431633649020001</v>
      </c>
      <c r="M1163" s="14"/>
      <c r="N1163" s="14">
        <v>0.16174124888886601</v>
      </c>
      <c r="O1163" s="14">
        <v>0.18679164459063899</v>
      </c>
      <c r="P1163" s="14">
        <v>0.175701618094323</v>
      </c>
      <c r="Q1163" s="14">
        <v>0.112795397055861</v>
      </c>
      <c r="R1163" s="14">
        <v>0.260512067206642</v>
      </c>
      <c r="S1163" s="14"/>
      <c r="T1163" s="14">
        <v>0.204610773616932</v>
      </c>
      <c r="U1163" s="14">
        <v>0.21294950727665399</v>
      </c>
      <c r="V1163" s="14"/>
      <c r="W1163" s="14">
        <v>0.22397927843669799</v>
      </c>
      <c r="X1163" s="14">
        <v>0.20645375525676399</v>
      </c>
      <c r="Y1163" s="14"/>
      <c r="Z1163" s="14">
        <v>0.166516366374588</v>
      </c>
      <c r="AA1163" s="14">
        <v>0.23747141002438299</v>
      </c>
    </row>
    <row r="1164" spans="2:27" x14ac:dyDescent="0.3">
      <c r="C1164" s="14"/>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row>
    <row r="1165" spans="2:27" x14ac:dyDescent="0.3">
      <c r="B1165" s="6" t="s">
        <v>414</v>
      </c>
      <c r="C1165" s="14"/>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row>
    <row r="1166" spans="2:27" x14ac:dyDescent="0.3">
      <c r="B1166" s="24" t="s">
        <v>59</v>
      </c>
      <c r="C1166" s="14"/>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row>
    <row r="1167" spans="2:27" x14ac:dyDescent="0.3">
      <c r="B1167" t="s">
        <v>405</v>
      </c>
      <c r="C1167" s="14">
        <v>5.3882458254989198E-2</v>
      </c>
      <c r="D1167" s="14">
        <v>6.5948824662223293E-2</v>
      </c>
      <c r="E1167" s="14">
        <v>4.2313143128628099E-2</v>
      </c>
      <c r="F1167" s="14"/>
      <c r="G1167" s="14">
        <v>9.7325146515230998E-2</v>
      </c>
      <c r="H1167" s="14">
        <v>8.5079773644614706E-2</v>
      </c>
      <c r="I1167" s="14">
        <v>6.5104034088988905E-2</v>
      </c>
      <c r="J1167" s="14">
        <v>4.0678281815192702E-2</v>
      </c>
      <c r="K1167" s="14">
        <v>1.7846428829578501E-2</v>
      </c>
      <c r="L1167" s="14">
        <v>2.5421707290753201E-2</v>
      </c>
      <c r="M1167" s="14"/>
      <c r="N1167" s="14">
        <v>8.2760399175936306E-2</v>
      </c>
      <c r="O1167" s="14">
        <v>5.9149522917201797E-2</v>
      </c>
      <c r="P1167" s="14">
        <v>3.8703127756655298E-2</v>
      </c>
      <c r="Q1167" s="14">
        <v>9.3961195104727793E-2</v>
      </c>
      <c r="R1167" s="14">
        <v>3.1282276254412503E-2</v>
      </c>
      <c r="S1167" s="14"/>
      <c r="T1167" s="14">
        <v>6.5675359223194105E-2</v>
      </c>
      <c r="U1167" s="14">
        <v>4.6463579847792001E-2</v>
      </c>
      <c r="V1167" s="14"/>
      <c r="W1167" s="14">
        <v>1.74065376626262E-2</v>
      </c>
      <c r="X1167" s="14">
        <v>6.2267232675268701E-2</v>
      </c>
      <c r="Y1167" s="14"/>
      <c r="Z1167" s="14">
        <v>8.2824858481475805E-2</v>
      </c>
      <c r="AA1167" s="14">
        <v>3.5301941230998203E-2</v>
      </c>
    </row>
    <row r="1168" spans="2:27" x14ac:dyDescent="0.3">
      <c r="B1168" t="s">
        <v>406</v>
      </c>
      <c r="C1168" s="14">
        <v>0.27923544951691398</v>
      </c>
      <c r="D1168" s="14">
        <v>0.31794986602764802</v>
      </c>
      <c r="E1168" s="14">
        <v>0.24091522854494099</v>
      </c>
      <c r="F1168" s="14"/>
      <c r="G1168" s="14">
        <v>0.340307653146047</v>
      </c>
      <c r="H1168" s="14">
        <v>0.36565506447739299</v>
      </c>
      <c r="I1168" s="14">
        <v>0.285905440763014</v>
      </c>
      <c r="J1168" s="14">
        <v>0.275526879676736</v>
      </c>
      <c r="K1168" s="14">
        <v>0.17454760432479199</v>
      </c>
      <c r="L1168" s="14">
        <v>0.23626076071000099</v>
      </c>
      <c r="M1168" s="14"/>
      <c r="N1168" s="14">
        <v>0.38473536551778498</v>
      </c>
      <c r="O1168" s="14">
        <v>0.25597693667160898</v>
      </c>
      <c r="P1168" s="14">
        <v>0.28084654835441197</v>
      </c>
      <c r="Q1168" s="14">
        <v>0.27605048251974601</v>
      </c>
      <c r="R1168" s="14">
        <v>0.32290395494798002</v>
      </c>
      <c r="S1168" s="14"/>
      <c r="T1168" s="14">
        <v>0.30888479595392299</v>
      </c>
      <c r="U1168" s="14">
        <v>0.26058313515744502</v>
      </c>
      <c r="V1168" s="14"/>
      <c r="W1168" s="14">
        <v>0.22082333980433599</v>
      </c>
      <c r="X1168" s="14">
        <v>0.29266272853821801</v>
      </c>
      <c r="Y1168" s="14"/>
      <c r="Z1168" s="14">
        <v>0.31557045719475801</v>
      </c>
      <c r="AA1168" s="14">
        <v>0.25590900722318899</v>
      </c>
    </row>
    <row r="1169" spans="2:27" x14ac:dyDescent="0.3">
      <c r="B1169" t="s">
        <v>407</v>
      </c>
      <c r="C1169" s="14">
        <v>0.37087824592567398</v>
      </c>
      <c r="D1169" s="14">
        <v>0.370621725130799</v>
      </c>
      <c r="E1169" s="14">
        <v>0.371322805939657</v>
      </c>
      <c r="F1169" s="14"/>
      <c r="G1169" s="14">
        <v>0.3661055647857</v>
      </c>
      <c r="H1169" s="14">
        <v>0.29254600986254498</v>
      </c>
      <c r="I1169" s="14">
        <v>0.36239692848741101</v>
      </c>
      <c r="J1169" s="14">
        <v>0.36371267874126501</v>
      </c>
      <c r="K1169" s="14">
        <v>0.42109694358990502</v>
      </c>
      <c r="L1169" s="14">
        <v>0.41667528194827902</v>
      </c>
      <c r="M1169" s="14"/>
      <c r="N1169" s="14">
        <v>0.325337504815845</v>
      </c>
      <c r="O1169" s="14">
        <v>0.39403699902351103</v>
      </c>
      <c r="P1169" s="14">
        <v>0.402045735416866</v>
      </c>
      <c r="Q1169" s="14">
        <v>0.35881950356914999</v>
      </c>
      <c r="R1169" s="14">
        <v>0.37397170302223398</v>
      </c>
      <c r="S1169" s="14"/>
      <c r="T1169" s="14">
        <v>0.34194860688638901</v>
      </c>
      <c r="U1169" s="14">
        <v>0.38907779453336799</v>
      </c>
      <c r="V1169" s="14"/>
      <c r="W1169" s="14">
        <v>0.43665611899627099</v>
      </c>
      <c r="X1169" s="14">
        <v>0.35575778786496098</v>
      </c>
      <c r="Y1169" s="14"/>
      <c r="Z1169" s="14">
        <v>0.354996231689228</v>
      </c>
      <c r="AA1169" s="14">
        <v>0.38107422254082401</v>
      </c>
    </row>
    <row r="1170" spans="2:27" x14ac:dyDescent="0.3">
      <c r="B1170" t="s">
        <v>408</v>
      </c>
      <c r="C1170" s="14">
        <v>8.3580963104640998E-2</v>
      </c>
      <c r="D1170" s="14">
        <v>8.4448387904940497E-2</v>
      </c>
      <c r="E1170" s="14">
        <v>8.3056220866337405E-2</v>
      </c>
      <c r="F1170" s="14"/>
      <c r="G1170" s="14">
        <v>6.8458527288810606E-2</v>
      </c>
      <c r="H1170" s="14">
        <v>7.5761787831054694E-2</v>
      </c>
      <c r="I1170" s="14">
        <v>7.8039728209210402E-2</v>
      </c>
      <c r="J1170" s="14">
        <v>7.7531386225996299E-2</v>
      </c>
      <c r="K1170" s="14">
        <v>0.11120050995861</v>
      </c>
      <c r="L1170" s="14">
        <v>9.0858547203954101E-2</v>
      </c>
      <c r="M1170" s="14"/>
      <c r="N1170" s="14">
        <v>4.9963174307065199E-2</v>
      </c>
      <c r="O1170" s="14">
        <v>8.1188285915007194E-2</v>
      </c>
      <c r="P1170" s="14">
        <v>0.115683238514383</v>
      </c>
      <c r="Q1170" s="14">
        <v>8.4189049840547106E-2</v>
      </c>
      <c r="R1170" s="14">
        <v>8.0005858627070103E-2</v>
      </c>
      <c r="S1170" s="14"/>
      <c r="T1170" s="14">
        <v>7.4439063584336704E-2</v>
      </c>
      <c r="U1170" s="14">
        <v>8.9332104501894397E-2</v>
      </c>
      <c r="V1170" s="14"/>
      <c r="W1170" s="14">
        <v>9.0562523696035097E-2</v>
      </c>
      <c r="X1170" s="14">
        <v>8.1976101329812798E-2</v>
      </c>
      <c r="Y1170" s="14"/>
      <c r="Z1170" s="14">
        <v>7.3182872679079899E-2</v>
      </c>
      <c r="AA1170" s="14">
        <v>9.0256356114800804E-2</v>
      </c>
    </row>
    <row r="1171" spans="2:27" x14ac:dyDescent="0.3">
      <c r="B1171" t="s">
        <v>52</v>
      </c>
      <c r="C1171" s="14">
        <v>0.21242288319778199</v>
      </c>
      <c r="D1171" s="14">
        <v>0.161031196274389</v>
      </c>
      <c r="E1171" s="14">
        <v>0.26239260152043598</v>
      </c>
      <c r="F1171" s="14"/>
      <c r="G1171" s="14">
        <v>0.12780310826421201</v>
      </c>
      <c r="H1171" s="14">
        <v>0.18095736418439301</v>
      </c>
      <c r="I1171" s="14">
        <v>0.208553868451375</v>
      </c>
      <c r="J1171" s="14">
        <v>0.24255077354081001</v>
      </c>
      <c r="K1171" s="14">
        <v>0.27530851329711498</v>
      </c>
      <c r="L1171" s="14">
        <v>0.23078370284701299</v>
      </c>
      <c r="M1171" s="14"/>
      <c r="N1171" s="14">
        <v>0.15720355618336801</v>
      </c>
      <c r="O1171" s="14">
        <v>0.20964825547267099</v>
      </c>
      <c r="P1171" s="14">
        <v>0.162721349957684</v>
      </c>
      <c r="Q1171" s="14">
        <v>0.18697976896582899</v>
      </c>
      <c r="R1171" s="14">
        <v>0.19183620714830299</v>
      </c>
      <c r="S1171" s="14"/>
      <c r="T1171" s="14">
        <v>0.20905217435215701</v>
      </c>
      <c r="U1171" s="14">
        <v>0.21454338595950001</v>
      </c>
      <c r="V1171" s="14"/>
      <c r="W1171" s="14">
        <v>0.23455147984073199</v>
      </c>
      <c r="X1171" s="14">
        <v>0.20733614959173999</v>
      </c>
      <c r="Y1171" s="14"/>
      <c r="Z1171" s="14">
        <v>0.17342557995545799</v>
      </c>
      <c r="AA1171" s="14">
        <v>0.23745847289018801</v>
      </c>
    </row>
    <row r="1172" spans="2:27" x14ac:dyDescent="0.3">
      <c r="C1172" s="14"/>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row>
    <row r="1173" spans="2:27" x14ac:dyDescent="0.3">
      <c r="B1173" s="6" t="s">
        <v>415</v>
      </c>
      <c r="C1173" s="14"/>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row>
    <row r="1174" spans="2:27" x14ac:dyDescent="0.3">
      <c r="B1174" s="24" t="s">
        <v>59</v>
      </c>
      <c r="C1174" s="14"/>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row>
    <row r="1175" spans="2:27" x14ac:dyDescent="0.3">
      <c r="B1175" t="s">
        <v>405</v>
      </c>
      <c r="C1175" s="14">
        <v>9.6292616844990506E-2</v>
      </c>
      <c r="D1175" s="14">
        <v>0.11879703845542799</v>
      </c>
      <c r="E1175" s="14">
        <v>7.4699044434881401E-2</v>
      </c>
      <c r="F1175" s="14"/>
      <c r="G1175" s="14">
        <v>0.13728099131970001</v>
      </c>
      <c r="H1175" s="14">
        <v>0.14414488450267399</v>
      </c>
      <c r="I1175" s="14">
        <v>8.2335877782180197E-2</v>
      </c>
      <c r="J1175" s="14">
        <v>9.7734731637914907E-2</v>
      </c>
      <c r="K1175" s="14">
        <v>6.9371986370905206E-2</v>
      </c>
      <c r="L1175" s="14">
        <v>5.8405190392282799E-2</v>
      </c>
      <c r="M1175" s="14"/>
      <c r="N1175" s="14">
        <v>0.103959917022391</v>
      </c>
      <c r="O1175" s="14">
        <v>9.2205989800266397E-2</v>
      </c>
      <c r="P1175" s="14">
        <v>0.111864254400697</v>
      </c>
      <c r="Q1175" s="14">
        <v>9.6834359945518894E-2</v>
      </c>
      <c r="R1175" s="14">
        <v>7.6897638942284394E-2</v>
      </c>
      <c r="S1175" s="14"/>
      <c r="T1175" s="14">
        <v>0.122809318933992</v>
      </c>
      <c r="U1175" s="14">
        <v>7.96110395902873E-2</v>
      </c>
      <c r="V1175" s="14"/>
      <c r="W1175" s="14">
        <v>5.0202115347451899E-2</v>
      </c>
      <c r="X1175" s="14">
        <v>0.106887509357596</v>
      </c>
      <c r="Y1175" s="14"/>
      <c r="Z1175" s="14">
        <v>0.109340695235918</v>
      </c>
      <c r="AA1175" s="14">
        <v>8.7915977700489603E-2</v>
      </c>
    </row>
    <row r="1176" spans="2:27" x14ac:dyDescent="0.3">
      <c r="B1176" t="s">
        <v>406</v>
      </c>
      <c r="C1176" s="14">
        <v>0.426330481232853</v>
      </c>
      <c r="D1176" s="14">
        <v>0.42272475390039299</v>
      </c>
      <c r="E1176" s="14">
        <v>0.43025742277246198</v>
      </c>
      <c r="F1176" s="14"/>
      <c r="G1176" s="14">
        <v>0.42400969776677599</v>
      </c>
      <c r="H1176" s="14">
        <v>0.41842584760725698</v>
      </c>
      <c r="I1176" s="14">
        <v>0.42772805303494399</v>
      </c>
      <c r="J1176" s="14">
        <v>0.42057272543326901</v>
      </c>
      <c r="K1176" s="14">
        <v>0.39285023561253501</v>
      </c>
      <c r="L1176" s="14">
        <v>0.46028063274067099</v>
      </c>
      <c r="M1176" s="14"/>
      <c r="N1176" s="14">
        <v>0.38252509587907302</v>
      </c>
      <c r="O1176" s="14">
        <v>0.48902262912209299</v>
      </c>
      <c r="P1176" s="14">
        <v>0.492932601090182</v>
      </c>
      <c r="Q1176" s="14">
        <v>0.42750284702730501</v>
      </c>
      <c r="R1176" s="14">
        <v>0.42826523868446698</v>
      </c>
      <c r="S1176" s="14"/>
      <c r="T1176" s="14">
        <v>0.40697663019887098</v>
      </c>
      <c r="U1176" s="14">
        <v>0.43850593050689102</v>
      </c>
      <c r="V1176" s="14"/>
      <c r="W1176" s="14">
        <v>0.46270262149424901</v>
      </c>
      <c r="X1176" s="14">
        <v>0.41796956295246801</v>
      </c>
      <c r="Y1176" s="14"/>
      <c r="Z1176" s="14">
        <v>0.43280865702186699</v>
      </c>
      <c r="AA1176" s="14">
        <v>0.42217160516900798</v>
      </c>
    </row>
    <row r="1177" spans="2:27" x14ac:dyDescent="0.3">
      <c r="B1177" t="s">
        <v>407</v>
      </c>
      <c r="C1177" s="14">
        <v>0.212253682468171</v>
      </c>
      <c r="D1177" s="14">
        <v>0.250990011890244</v>
      </c>
      <c r="E1177" s="14">
        <v>0.17446324606205799</v>
      </c>
      <c r="F1177" s="14"/>
      <c r="G1177" s="14">
        <v>0.20236042230180501</v>
      </c>
      <c r="H1177" s="14">
        <v>0.21436206283905601</v>
      </c>
      <c r="I1177" s="14">
        <v>0.23107609234766399</v>
      </c>
      <c r="J1177" s="14">
        <v>0.18927484164518499</v>
      </c>
      <c r="K1177" s="14">
        <v>0.204012467506961</v>
      </c>
      <c r="L1177" s="14">
        <v>0.22597577566891799</v>
      </c>
      <c r="M1177" s="14"/>
      <c r="N1177" s="14">
        <v>0.29628479288680598</v>
      </c>
      <c r="O1177" s="14">
        <v>0.20076990363081601</v>
      </c>
      <c r="P1177" s="14">
        <v>0.163080603345132</v>
      </c>
      <c r="Q1177" s="14">
        <v>0.24166029720138399</v>
      </c>
      <c r="R1177" s="14">
        <v>0.227480795949037</v>
      </c>
      <c r="S1177" s="14"/>
      <c r="T1177" s="14">
        <v>0.20350237873298299</v>
      </c>
      <c r="U1177" s="14">
        <v>0.21775910123585601</v>
      </c>
      <c r="V1177" s="14"/>
      <c r="W1177" s="14">
        <v>0.20201127566013</v>
      </c>
      <c r="X1177" s="14">
        <v>0.21460811983976999</v>
      </c>
      <c r="Y1177" s="14"/>
      <c r="Z1177" s="14">
        <v>0.235509767712935</v>
      </c>
      <c r="AA1177" s="14">
        <v>0.197323680656977</v>
      </c>
    </row>
    <row r="1178" spans="2:27" x14ac:dyDescent="0.3">
      <c r="B1178" t="s">
        <v>408</v>
      </c>
      <c r="C1178" s="14">
        <v>2.56629592227695E-2</v>
      </c>
      <c r="D1178" s="14">
        <v>2.85675174581221E-2</v>
      </c>
      <c r="E1178" s="14">
        <v>2.2926927671655901E-2</v>
      </c>
      <c r="F1178" s="14"/>
      <c r="G1178" s="14">
        <v>3.1800557459925501E-2</v>
      </c>
      <c r="H1178" s="14">
        <v>2.2190024181749E-2</v>
      </c>
      <c r="I1178" s="14">
        <v>4.0422596896689998E-2</v>
      </c>
      <c r="J1178" s="14">
        <v>1.27729263415928E-2</v>
      </c>
      <c r="K1178" s="14">
        <v>1.6575704706109501E-2</v>
      </c>
      <c r="L1178" s="14">
        <v>2.8954780403052001E-2</v>
      </c>
      <c r="M1178" s="14"/>
      <c r="N1178" s="14">
        <v>3.0535426241828E-2</v>
      </c>
      <c r="O1178" s="14">
        <v>2.5879170991358599E-2</v>
      </c>
      <c r="P1178" s="14">
        <v>4.25603346981425E-2</v>
      </c>
      <c r="Q1178" s="14">
        <v>2.6992128514806101E-2</v>
      </c>
      <c r="R1178" s="14">
        <v>0</v>
      </c>
      <c r="S1178" s="14"/>
      <c r="T1178" s="14">
        <v>2.4965484149277899E-2</v>
      </c>
      <c r="U1178" s="14">
        <v>2.6101738686468499E-2</v>
      </c>
      <c r="V1178" s="14"/>
      <c r="W1178" s="14">
        <v>2.24804884877783E-2</v>
      </c>
      <c r="X1178" s="14">
        <v>2.63945185303536E-2</v>
      </c>
      <c r="Y1178" s="14"/>
      <c r="Z1178" s="14">
        <v>2.1954678435585399E-2</v>
      </c>
      <c r="AA1178" s="14">
        <v>2.8043610922587999E-2</v>
      </c>
    </row>
    <row r="1179" spans="2:27" x14ac:dyDescent="0.3">
      <c r="B1179" t="s">
        <v>52</v>
      </c>
      <c r="C1179" s="14">
        <v>0.239460260231216</v>
      </c>
      <c r="D1179" s="14">
        <v>0.17892067829581401</v>
      </c>
      <c r="E1179" s="14">
        <v>0.29765335905894202</v>
      </c>
      <c r="F1179" s="14"/>
      <c r="G1179" s="14">
        <v>0.204548331151792</v>
      </c>
      <c r="H1179" s="14">
        <v>0.20087718086926401</v>
      </c>
      <c r="I1179" s="14">
        <v>0.218437379938523</v>
      </c>
      <c r="J1179" s="14">
        <v>0.27964477494203799</v>
      </c>
      <c r="K1179" s="14">
        <v>0.31718960580348998</v>
      </c>
      <c r="L1179" s="14">
        <v>0.22638362079507601</v>
      </c>
      <c r="M1179" s="14"/>
      <c r="N1179" s="14">
        <v>0.186694767969902</v>
      </c>
      <c r="O1179" s="14">
        <v>0.19212230645546499</v>
      </c>
      <c r="P1179" s="14">
        <v>0.18956220646584701</v>
      </c>
      <c r="Q1179" s="14">
        <v>0.20701036731098599</v>
      </c>
      <c r="R1179" s="14">
        <v>0.26735632642421098</v>
      </c>
      <c r="S1179" s="14"/>
      <c r="T1179" s="14">
        <v>0.24174618798487599</v>
      </c>
      <c r="U1179" s="14">
        <v>0.23802218998049801</v>
      </c>
      <c r="V1179" s="14"/>
      <c r="W1179" s="14">
        <v>0.26260349901039098</v>
      </c>
      <c r="X1179" s="14">
        <v>0.23414028931981201</v>
      </c>
      <c r="Y1179" s="14"/>
      <c r="Z1179" s="14">
        <v>0.200386201593694</v>
      </c>
      <c r="AA1179" s="14">
        <v>0.26454512555093801</v>
      </c>
    </row>
    <row r="1180" spans="2:27" x14ac:dyDescent="0.3">
      <c r="C1180" s="14"/>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row>
    <row r="1181" spans="2:27" x14ac:dyDescent="0.3">
      <c r="B1181" s="6" t="s">
        <v>416</v>
      </c>
      <c r="C1181" s="14"/>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row>
    <row r="1182" spans="2:27" x14ac:dyDescent="0.3">
      <c r="B1182" s="24" t="s">
        <v>59</v>
      </c>
      <c r="C1182" s="14"/>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row>
    <row r="1183" spans="2:27" x14ac:dyDescent="0.3">
      <c r="B1183" t="s">
        <v>405</v>
      </c>
      <c r="C1183" s="14">
        <v>8.2038566471279994E-2</v>
      </c>
      <c r="D1183" s="14">
        <v>0.106758992429821</v>
      </c>
      <c r="E1183" s="14">
        <v>5.8227274458975797E-2</v>
      </c>
      <c r="F1183" s="14"/>
      <c r="G1183" s="14">
        <v>0.112638917409997</v>
      </c>
      <c r="H1183" s="14">
        <v>0.12033176436175599</v>
      </c>
      <c r="I1183" s="14">
        <v>7.7573623980013204E-2</v>
      </c>
      <c r="J1183" s="14">
        <v>4.5430428437209597E-2</v>
      </c>
      <c r="K1183" s="14">
        <v>8.30991049814718E-2</v>
      </c>
      <c r="L1183" s="14">
        <v>6.3167381629265107E-2</v>
      </c>
      <c r="M1183" s="14"/>
      <c r="N1183" s="14">
        <v>7.5869548800605896E-2</v>
      </c>
      <c r="O1183" s="14">
        <v>6.8132255319139398E-2</v>
      </c>
      <c r="P1183" s="14">
        <v>0.117568220171583</v>
      </c>
      <c r="Q1183" s="14">
        <v>9.2494112064241199E-2</v>
      </c>
      <c r="R1183" s="14">
        <v>9.3631638583069304E-2</v>
      </c>
      <c r="S1183" s="14"/>
      <c r="T1183" s="14">
        <v>8.9403835525162401E-2</v>
      </c>
      <c r="U1183" s="14">
        <v>7.7405097938442399E-2</v>
      </c>
      <c r="V1183" s="14"/>
      <c r="W1183" s="14">
        <v>5.4522884809815701E-2</v>
      </c>
      <c r="X1183" s="14">
        <v>8.8363637367500206E-2</v>
      </c>
      <c r="Y1183" s="14"/>
      <c r="Z1183" s="14">
        <v>0.101822274195108</v>
      </c>
      <c r="AA1183" s="14">
        <v>6.9337770570328694E-2</v>
      </c>
    </row>
    <row r="1184" spans="2:27" x14ac:dyDescent="0.3">
      <c r="B1184" t="s">
        <v>406</v>
      </c>
      <c r="C1184" s="14">
        <v>0.33563550397888597</v>
      </c>
      <c r="D1184" s="14">
        <v>0.35769749560363501</v>
      </c>
      <c r="E1184" s="14">
        <v>0.31336037277513401</v>
      </c>
      <c r="F1184" s="14"/>
      <c r="G1184" s="14">
        <v>0.39575583358619698</v>
      </c>
      <c r="H1184" s="14">
        <v>0.36219510619488798</v>
      </c>
      <c r="I1184" s="14">
        <v>0.29599368406209697</v>
      </c>
      <c r="J1184" s="14">
        <v>0.34326407240565099</v>
      </c>
      <c r="K1184" s="14">
        <v>0.27524362956158599</v>
      </c>
      <c r="L1184" s="14">
        <v>0.34062198008988298</v>
      </c>
      <c r="M1184" s="14"/>
      <c r="N1184" s="14">
        <v>0.32191136764907702</v>
      </c>
      <c r="O1184" s="14">
        <v>0.423708431885988</v>
      </c>
      <c r="P1184" s="14">
        <v>0.36962850494549199</v>
      </c>
      <c r="Q1184" s="14">
        <v>0.33041895904890001</v>
      </c>
      <c r="R1184" s="14">
        <v>0.36787034231286397</v>
      </c>
      <c r="S1184" s="14"/>
      <c r="T1184" s="14">
        <v>0.31858498937214702</v>
      </c>
      <c r="U1184" s="14">
        <v>0.34636193125819498</v>
      </c>
      <c r="V1184" s="14"/>
      <c r="W1184" s="14">
        <v>0.31305129015552302</v>
      </c>
      <c r="X1184" s="14">
        <v>0.340826970987615</v>
      </c>
      <c r="Y1184" s="14"/>
      <c r="Z1184" s="14">
        <v>0.35386169134003198</v>
      </c>
      <c r="AA1184" s="14">
        <v>0.32393460903250598</v>
      </c>
    </row>
    <row r="1185" spans="2:27" x14ac:dyDescent="0.3">
      <c r="B1185" t="s">
        <v>407</v>
      </c>
      <c r="C1185" s="14">
        <v>0.26446575565227498</v>
      </c>
      <c r="D1185" s="14">
        <v>0.28454486692576397</v>
      </c>
      <c r="E1185" s="14">
        <v>0.245886923122977</v>
      </c>
      <c r="F1185" s="14"/>
      <c r="G1185" s="14">
        <v>0.23533446231364299</v>
      </c>
      <c r="H1185" s="14">
        <v>0.25643210540424599</v>
      </c>
      <c r="I1185" s="14">
        <v>0.29857279372272899</v>
      </c>
      <c r="J1185" s="14">
        <v>0.289350727817415</v>
      </c>
      <c r="K1185" s="14">
        <v>0.23939292584283001</v>
      </c>
      <c r="L1185" s="14">
        <v>0.25931642338730998</v>
      </c>
      <c r="M1185" s="14"/>
      <c r="N1185" s="14">
        <v>0.31896590055933099</v>
      </c>
      <c r="O1185" s="14">
        <v>0.27466443618680397</v>
      </c>
      <c r="P1185" s="14">
        <v>0.225579119656143</v>
      </c>
      <c r="Q1185" s="14">
        <v>0.28338543178854098</v>
      </c>
      <c r="R1185" s="14">
        <v>0.22159132057787201</v>
      </c>
      <c r="S1185" s="14"/>
      <c r="T1185" s="14">
        <v>0.29069368990127897</v>
      </c>
      <c r="U1185" s="14">
        <v>0.24796584137418901</v>
      </c>
      <c r="V1185" s="14"/>
      <c r="W1185" s="14">
        <v>0.25373186640147699</v>
      </c>
      <c r="X1185" s="14">
        <v>0.26693317082805601</v>
      </c>
      <c r="Y1185" s="14"/>
      <c r="Z1185" s="14">
        <v>0.28370539156771801</v>
      </c>
      <c r="AA1185" s="14">
        <v>0.25211424437937302</v>
      </c>
    </row>
    <row r="1186" spans="2:27" x14ac:dyDescent="0.3">
      <c r="B1186" t="s">
        <v>408</v>
      </c>
      <c r="C1186" s="14">
        <v>5.6594079292080698E-2</v>
      </c>
      <c r="D1186" s="14">
        <v>6.3643801610030096E-2</v>
      </c>
      <c r="E1186" s="14">
        <v>4.99314681734278E-2</v>
      </c>
      <c r="F1186" s="14"/>
      <c r="G1186" s="14">
        <v>7.3931037804819993E-2</v>
      </c>
      <c r="H1186" s="14">
        <v>5.5256107069702298E-2</v>
      </c>
      <c r="I1186" s="14">
        <v>5.5262733238839797E-2</v>
      </c>
      <c r="J1186" s="14">
        <v>3.5845788290393303E-2</v>
      </c>
      <c r="K1186" s="14">
        <v>6.0630588314841402E-2</v>
      </c>
      <c r="L1186" s="14">
        <v>6.1337367379413303E-2</v>
      </c>
      <c r="M1186" s="14"/>
      <c r="N1186" s="14">
        <v>8.0313534983634596E-2</v>
      </c>
      <c r="O1186" s="14">
        <v>5.23464222997609E-2</v>
      </c>
      <c r="P1186" s="14">
        <v>5.47515726022864E-2</v>
      </c>
      <c r="Q1186" s="14">
        <v>6.6025321825517597E-2</v>
      </c>
      <c r="R1186" s="14">
        <v>6.0853674491758603E-2</v>
      </c>
      <c r="S1186" s="14"/>
      <c r="T1186" s="14">
        <v>4.9669113054607403E-2</v>
      </c>
      <c r="U1186" s="14">
        <v>6.09505546519837E-2</v>
      </c>
      <c r="V1186" s="14"/>
      <c r="W1186" s="14">
        <v>6.2975175313311205E-2</v>
      </c>
      <c r="X1186" s="14">
        <v>5.5127247206056197E-2</v>
      </c>
      <c r="Y1186" s="14"/>
      <c r="Z1186" s="14">
        <v>5.9392455027225101E-2</v>
      </c>
      <c r="AA1186" s="14">
        <v>5.4797570793148703E-2</v>
      </c>
    </row>
    <row r="1187" spans="2:27" x14ac:dyDescent="0.3">
      <c r="B1187" t="s">
        <v>52</v>
      </c>
      <c r="C1187" s="14">
        <v>0.26126609460547801</v>
      </c>
      <c r="D1187" s="14">
        <v>0.18735484343075001</v>
      </c>
      <c r="E1187" s="14">
        <v>0.332593961469485</v>
      </c>
      <c r="F1187" s="14"/>
      <c r="G1187" s="14">
        <v>0.18233974888534299</v>
      </c>
      <c r="H1187" s="14">
        <v>0.20578491696940701</v>
      </c>
      <c r="I1187" s="14">
        <v>0.27259716499632097</v>
      </c>
      <c r="J1187" s="14">
        <v>0.28610898304933102</v>
      </c>
      <c r="K1187" s="14">
        <v>0.34163375129926998</v>
      </c>
      <c r="L1187" s="14">
        <v>0.27555684751412901</v>
      </c>
      <c r="M1187" s="14"/>
      <c r="N1187" s="14">
        <v>0.20293964800735201</v>
      </c>
      <c r="O1187" s="14">
        <v>0.18114845430830701</v>
      </c>
      <c r="P1187" s="14">
        <v>0.23247258262449499</v>
      </c>
      <c r="Q1187" s="14">
        <v>0.22767617527280001</v>
      </c>
      <c r="R1187" s="14">
        <v>0.25605302403443603</v>
      </c>
      <c r="S1187" s="14"/>
      <c r="T1187" s="14">
        <v>0.25164837214680402</v>
      </c>
      <c r="U1187" s="14">
        <v>0.26731657477719001</v>
      </c>
      <c r="V1187" s="14"/>
      <c r="W1187" s="14">
        <v>0.31571878331987402</v>
      </c>
      <c r="X1187" s="14">
        <v>0.248748973610772</v>
      </c>
      <c r="Y1187" s="14"/>
      <c r="Z1187" s="14">
        <v>0.20121818786991699</v>
      </c>
      <c r="AA1187" s="14">
        <v>0.29981580522464402</v>
      </c>
    </row>
    <row r="1188" spans="2:27" x14ac:dyDescent="0.3">
      <c r="C1188" s="14"/>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row>
    <row r="1189" spans="2:27" x14ac:dyDescent="0.3">
      <c r="B1189" s="6" t="s">
        <v>417</v>
      </c>
      <c r="C1189" s="14"/>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row>
    <row r="1190" spans="2:27" x14ac:dyDescent="0.3">
      <c r="B1190" s="24" t="s">
        <v>59</v>
      </c>
      <c r="C1190" s="14"/>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row>
    <row r="1191" spans="2:27" x14ac:dyDescent="0.3">
      <c r="B1191" t="s">
        <v>405</v>
      </c>
      <c r="C1191" s="14">
        <v>7.5628113843891495E-2</v>
      </c>
      <c r="D1191" s="14">
        <v>8.7781352188930295E-2</v>
      </c>
      <c r="E1191" s="14">
        <v>6.4057753156076494E-2</v>
      </c>
      <c r="F1191" s="14"/>
      <c r="G1191" s="14">
        <v>6.3166252011696997E-2</v>
      </c>
      <c r="H1191" s="14">
        <v>0.11258692106604901</v>
      </c>
      <c r="I1191" s="14">
        <v>5.0559837470703299E-2</v>
      </c>
      <c r="J1191" s="14">
        <v>7.5030623344662803E-2</v>
      </c>
      <c r="K1191" s="14">
        <v>9.2921230969485097E-2</v>
      </c>
      <c r="L1191" s="14">
        <v>6.3138756403244498E-2</v>
      </c>
      <c r="M1191" s="14"/>
      <c r="N1191" s="14">
        <v>6.8345244474587202E-2</v>
      </c>
      <c r="O1191" s="14">
        <v>7.0699996154573605E-2</v>
      </c>
      <c r="P1191" s="14">
        <v>0.11821723473264401</v>
      </c>
      <c r="Q1191" s="14">
        <v>0.10149185489223</v>
      </c>
      <c r="R1191" s="14">
        <v>4.5972893756863899E-2</v>
      </c>
      <c r="S1191" s="14"/>
      <c r="T1191" s="14">
        <v>9.5218790739047696E-2</v>
      </c>
      <c r="U1191" s="14">
        <v>6.3303678135348804E-2</v>
      </c>
      <c r="V1191" s="14"/>
      <c r="W1191" s="14">
        <v>6.2527939522868503E-2</v>
      </c>
      <c r="X1191" s="14">
        <v>7.86394705078029E-2</v>
      </c>
      <c r="Y1191" s="14"/>
      <c r="Z1191" s="14">
        <v>9.2232840282192197E-2</v>
      </c>
      <c r="AA1191" s="14">
        <v>6.4968168578425495E-2</v>
      </c>
    </row>
    <row r="1192" spans="2:27" x14ac:dyDescent="0.3">
      <c r="B1192" t="s">
        <v>406</v>
      </c>
      <c r="C1192" s="14">
        <v>0.32137883067247902</v>
      </c>
      <c r="D1192" s="14">
        <v>0.333176812959667</v>
      </c>
      <c r="E1192" s="14">
        <v>0.30986753429571401</v>
      </c>
      <c r="F1192" s="14"/>
      <c r="G1192" s="14">
        <v>0.36419331833581597</v>
      </c>
      <c r="H1192" s="14">
        <v>0.36367471914369798</v>
      </c>
      <c r="I1192" s="14">
        <v>0.29057431165606301</v>
      </c>
      <c r="J1192" s="14">
        <v>0.31163797869653198</v>
      </c>
      <c r="K1192" s="14">
        <v>0.30032025011675201</v>
      </c>
      <c r="L1192" s="14">
        <v>0.30559964019309099</v>
      </c>
      <c r="M1192" s="14"/>
      <c r="N1192" s="14">
        <v>0.31523213089857699</v>
      </c>
      <c r="O1192" s="14">
        <v>0.396724694031173</v>
      </c>
      <c r="P1192" s="14">
        <v>0.38237480252665501</v>
      </c>
      <c r="Q1192" s="14">
        <v>0.27834025343604502</v>
      </c>
      <c r="R1192" s="14">
        <v>0.34383287831082299</v>
      </c>
      <c r="S1192" s="14"/>
      <c r="T1192" s="14">
        <v>0.335465000296505</v>
      </c>
      <c r="U1192" s="14">
        <v>0.31251726387516998</v>
      </c>
      <c r="V1192" s="14"/>
      <c r="W1192" s="14">
        <v>0.32165918504969099</v>
      </c>
      <c r="X1192" s="14">
        <v>0.321314385192489</v>
      </c>
      <c r="Y1192" s="14"/>
      <c r="Z1192" s="14">
        <v>0.34640753759430998</v>
      </c>
      <c r="AA1192" s="14">
        <v>0.30531083660804798</v>
      </c>
    </row>
    <row r="1193" spans="2:27" x14ac:dyDescent="0.3">
      <c r="B1193" t="s">
        <v>407</v>
      </c>
      <c r="C1193" s="14">
        <v>0.26984412964902299</v>
      </c>
      <c r="D1193" s="14">
        <v>0.29891663769566801</v>
      </c>
      <c r="E1193" s="14">
        <v>0.24170739445237599</v>
      </c>
      <c r="F1193" s="14"/>
      <c r="G1193" s="14">
        <v>0.30419873430740002</v>
      </c>
      <c r="H1193" s="14">
        <v>0.26253717638643898</v>
      </c>
      <c r="I1193" s="14">
        <v>0.27726880522927799</v>
      </c>
      <c r="J1193" s="14">
        <v>0.25527626266399001</v>
      </c>
      <c r="K1193" s="14">
        <v>0.254874573977459</v>
      </c>
      <c r="L1193" s="14">
        <v>0.26875340029150602</v>
      </c>
      <c r="M1193" s="14"/>
      <c r="N1193" s="14">
        <v>0.333004376995372</v>
      </c>
      <c r="O1193" s="14">
        <v>0.23150449409409099</v>
      </c>
      <c r="P1193" s="14">
        <v>0.23535998970161301</v>
      </c>
      <c r="Q1193" s="14">
        <v>0.31814665298480099</v>
      </c>
      <c r="R1193" s="14">
        <v>0.277386841884532</v>
      </c>
      <c r="S1193" s="14"/>
      <c r="T1193" s="14">
        <v>0.26317409934539598</v>
      </c>
      <c r="U1193" s="14">
        <v>0.27404022558236002</v>
      </c>
      <c r="V1193" s="14"/>
      <c r="W1193" s="14">
        <v>0.257983837196129</v>
      </c>
      <c r="X1193" s="14">
        <v>0.27257047281352897</v>
      </c>
      <c r="Y1193" s="14"/>
      <c r="Z1193" s="14">
        <v>0.28070329749537898</v>
      </c>
      <c r="AA1193" s="14">
        <v>0.26287273296261598</v>
      </c>
    </row>
    <row r="1194" spans="2:27" x14ac:dyDescent="0.3">
      <c r="B1194" t="s">
        <v>408</v>
      </c>
      <c r="C1194" s="14">
        <v>4.6037585743773E-2</v>
      </c>
      <c r="D1194" s="14">
        <v>6.26763177843363E-2</v>
      </c>
      <c r="E1194" s="14">
        <v>2.9975415921615501E-2</v>
      </c>
      <c r="F1194" s="14"/>
      <c r="G1194" s="14">
        <v>7.4044136110766601E-2</v>
      </c>
      <c r="H1194" s="14">
        <v>3.8211854631146E-2</v>
      </c>
      <c r="I1194" s="14">
        <v>5.6544956139143503E-2</v>
      </c>
      <c r="J1194" s="14">
        <v>2.0756995780518098E-2</v>
      </c>
      <c r="K1194" s="14">
        <v>3.3467671623779102E-2</v>
      </c>
      <c r="L1194" s="14">
        <v>5.4153598594235901E-2</v>
      </c>
      <c r="M1194" s="14"/>
      <c r="N1194" s="14">
        <v>5.6801496829401298E-2</v>
      </c>
      <c r="O1194" s="14">
        <v>6.5672479590163799E-2</v>
      </c>
      <c r="P1194" s="14">
        <v>3.7180405329456802E-2</v>
      </c>
      <c r="Q1194" s="14">
        <v>5.2484137468611497E-2</v>
      </c>
      <c r="R1194" s="14">
        <v>1.9151927486718699E-2</v>
      </c>
      <c r="S1194" s="14"/>
      <c r="T1194" s="14">
        <v>4.2687540115500799E-2</v>
      </c>
      <c r="U1194" s="14">
        <v>4.8145089337818497E-2</v>
      </c>
      <c r="V1194" s="14"/>
      <c r="W1194" s="14">
        <v>4.0746569221365901E-2</v>
      </c>
      <c r="X1194" s="14">
        <v>4.7253839625070397E-2</v>
      </c>
      <c r="Y1194" s="14"/>
      <c r="Z1194" s="14">
        <v>4.7860099563187798E-2</v>
      </c>
      <c r="AA1194" s="14">
        <v>4.4867563603829499E-2</v>
      </c>
    </row>
    <row r="1195" spans="2:27" x14ac:dyDescent="0.3">
      <c r="B1195" t="s">
        <v>52</v>
      </c>
      <c r="C1195" s="14">
        <v>0.287111340090833</v>
      </c>
      <c r="D1195" s="14">
        <v>0.21744887937139801</v>
      </c>
      <c r="E1195" s="14">
        <v>0.35439190217421701</v>
      </c>
      <c r="F1195" s="14"/>
      <c r="G1195" s="14">
        <v>0.194397559234321</v>
      </c>
      <c r="H1195" s="14">
        <v>0.222989328772668</v>
      </c>
      <c r="I1195" s="14">
        <v>0.32505208950481201</v>
      </c>
      <c r="J1195" s="14">
        <v>0.33729813951429699</v>
      </c>
      <c r="K1195" s="14">
        <v>0.31841627331252498</v>
      </c>
      <c r="L1195" s="14">
        <v>0.30835460451792202</v>
      </c>
      <c r="M1195" s="14"/>
      <c r="N1195" s="14">
        <v>0.22661675080206301</v>
      </c>
      <c r="O1195" s="14">
        <v>0.235398336129999</v>
      </c>
      <c r="P1195" s="14">
        <v>0.22686756770963101</v>
      </c>
      <c r="Q1195" s="14">
        <v>0.24953710121831199</v>
      </c>
      <c r="R1195" s="14">
        <v>0.31365545856106303</v>
      </c>
      <c r="S1195" s="14"/>
      <c r="T1195" s="14">
        <v>0.26345456950355101</v>
      </c>
      <c r="U1195" s="14">
        <v>0.30199374306930299</v>
      </c>
      <c r="V1195" s="14"/>
      <c r="W1195" s="14">
        <v>0.31708246900994602</v>
      </c>
      <c r="X1195" s="14">
        <v>0.28022183186110899</v>
      </c>
      <c r="Y1195" s="14"/>
      <c r="Z1195" s="14">
        <v>0.23279622506493</v>
      </c>
      <c r="AA1195" s="14">
        <v>0.32198069824708098</v>
      </c>
    </row>
    <row r="1196" spans="2:27" x14ac:dyDescent="0.3">
      <c r="C1196" s="14"/>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row>
    <row r="1197" spans="2:27" x14ac:dyDescent="0.3">
      <c r="B1197" s="6" t="s">
        <v>423</v>
      </c>
      <c r="C1197" s="14"/>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row>
    <row r="1198" spans="2:27" x14ac:dyDescent="0.3">
      <c r="B1198" s="24" t="s">
        <v>59</v>
      </c>
      <c r="C1198" s="14"/>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row>
    <row r="1199" spans="2:27" x14ac:dyDescent="0.3">
      <c r="B1199" t="s">
        <v>418</v>
      </c>
      <c r="C1199" s="14">
        <v>5.9675083300997599E-2</v>
      </c>
      <c r="D1199" s="14">
        <v>9.1048884777378797E-2</v>
      </c>
      <c r="E1199" s="14">
        <v>2.9283953232952398E-2</v>
      </c>
      <c r="F1199" s="14"/>
      <c r="G1199" s="14">
        <v>5.0573123139488099E-2</v>
      </c>
      <c r="H1199" s="14">
        <v>0.11170738867733999</v>
      </c>
      <c r="I1199" s="14">
        <v>8.6779680941477699E-2</v>
      </c>
      <c r="J1199" s="14">
        <v>4.5107977325202303E-2</v>
      </c>
      <c r="K1199" s="14">
        <v>5.6478578470399103E-2</v>
      </c>
      <c r="L1199" s="14">
        <v>1.5400896794902801E-2</v>
      </c>
      <c r="M1199" s="14"/>
      <c r="N1199" s="14">
        <v>7.6942852974018705E-2</v>
      </c>
      <c r="O1199" s="14">
        <v>7.8277077019585195E-2</v>
      </c>
      <c r="P1199" s="14">
        <v>0.10400326067820601</v>
      </c>
      <c r="Q1199" s="14">
        <v>4.1548465781589702E-2</v>
      </c>
      <c r="R1199" s="14">
        <v>1.2426698337721399E-2</v>
      </c>
      <c r="S1199" s="14"/>
      <c r="T1199" s="14">
        <v>9.4377086955535802E-2</v>
      </c>
      <c r="U1199" s="14">
        <v>3.7844157535297601E-2</v>
      </c>
      <c r="V1199" s="14"/>
      <c r="W1199" s="14">
        <v>3.0898521560558601E-2</v>
      </c>
      <c r="X1199" s="14">
        <v>6.6289994586755302E-2</v>
      </c>
      <c r="Y1199" s="14"/>
      <c r="Z1199" s="14">
        <v>8.5007782129874407E-2</v>
      </c>
      <c r="AA1199" s="14">
        <v>4.3411931725102097E-2</v>
      </c>
    </row>
    <row r="1200" spans="2:27" x14ac:dyDescent="0.3">
      <c r="B1200" t="s">
        <v>419</v>
      </c>
      <c r="C1200" s="14">
        <v>0.12888762189643299</v>
      </c>
      <c r="D1200" s="14">
        <v>0.15990219845362399</v>
      </c>
      <c r="E1200" s="14">
        <v>9.9113631587469705E-2</v>
      </c>
      <c r="F1200" s="14"/>
      <c r="G1200" s="14">
        <v>0.215930858620733</v>
      </c>
      <c r="H1200" s="14">
        <v>0.18737757275581499</v>
      </c>
      <c r="I1200" s="14">
        <v>0.174414522216606</v>
      </c>
      <c r="J1200" s="14">
        <v>0.111205769483496</v>
      </c>
      <c r="K1200" s="14">
        <v>6.0401900152692603E-2</v>
      </c>
      <c r="L1200" s="14">
        <v>4.6810602651808302E-2</v>
      </c>
      <c r="M1200" s="14"/>
      <c r="N1200" s="14">
        <v>0.15219687342667201</v>
      </c>
      <c r="O1200" s="14">
        <v>0.13116547485531899</v>
      </c>
      <c r="P1200" s="14">
        <v>0.23478847105883</v>
      </c>
      <c r="Q1200" s="14">
        <v>8.8291728698345007E-2</v>
      </c>
      <c r="R1200" s="14">
        <v>8.3810292517650903E-2</v>
      </c>
      <c r="S1200" s="14"/>
      <c r="T1200" s="14">
        <v>0.15711375412548501</v>
      </c>
      <c r="U1200" s="14">
        <v>0.111130647299818</v>
      </c>
      <c r="V1200" s="14"/>
      <c r="W1200" s="14">
        <v>6.0662468608969601E-2</v>
      </c>
      <c r="X1200" s="14">
        <v>0.14457063992077099</v>
      </c>
      <c r="Y1200" s="14"/>
      <c r="Z1200" s="14">
        <v>0.15384727753018199</v>
      </c>
      <c r="AA1200" s="14">
        <v>0.112863957556687</v>
      </c>
    </row>
    <row r="1201" spans="2:27" x14ac:dyDescent="0.3">
      <c r="B1201" t="s">
        <v>420</v>
      </c>
      <c r="C1201" s="14">
        <v>0.18547434915352201</v>
      </c>
      <c r="D1201" s="14">
        <v>0.15914126836226999</v>
      </c>
      <c r="E1201" s="14">
        <v>0.211889780457025</v>
      </c>
      <c r="F1201" s="14"/>
      <c r="G1201" s="14">
        <v>0.17191017768174499</v>
      </c>
      <c r="H1201" s="14">
        <v>0.24659290597845299</v>
      </c>
      <c r="I1201" s="14">
        <v>0.215006031575354</v>
      </c>
      <c r="J1201" s="14">
        <v>0.170763748065758</v>
      </c>
      <c r="K1201" s="14">
        <v>0.22220256654932199</v>
      </c>
      <c r="L1201" s="14">
        <v>0.10815130678254101</v>
      </c>
      <c r="M1201" s="14"/>
      <c r="N1201" s="14">
        <v>0.17139135870737601</v>
      </c>
      <c r="O1201" s="14">
        <v>0.19214577555960199</v>
      </c>
      <c r="P1201" s="14">
        <v>0.24347728995248299</v>
      </c>
      <c r="Q1201" s="14">
        <v>0.108532233422981</v>
      </c>
      <c r="R1201" s="14">
        <v>0.10905190710125499</v>
      </c>
      <c r="S1201" s="14"/>
      <c r="T1201" s="14">
        <v>0.24592948568608</v>
      </c>
      <c r="U1201" s="14">
        <v>0.14744220521923501</v>
      </c>
      <c r="V1201" s="14"/>
      <c r="W1201" s="14">
        <v>0.17189958109358899</v>
      </c>
      <c r="X1201" s="14">
        <v>0.18859480139000301</v>
      </c>
      <c r="Y1201" s="14"/>
      <c r="Z1201" s="14">
        <v>0.16552808480349901</v>
      </c>
      <c r="AA1201" s="14">
        <v>0.19827950357818699</v>
      </c>
    </row>
    <row r="1202" spans="2:27" x14ac:dyDescent="0.3">
      <c r="B1202" t="s">
        <v>421</v>
      </c>
      <c r="C1202" s="14">
        <v>0.17608777760671401</v>
      </c>
      <c r="D1202" s="14">
        <v>0.16463977230076399</v>
      </c>
      <c r="E1202" s="14">
        <v>0.18590410449349001</v>
      </c>
      <c r="F1202" s="14"/>
      <c r="G1202" s="14">
        <v>0.21976347646472899</v>
      </c>
      <c r="H1202" s="14">
        <v>0.14089445149574401</v>
      </c>
      <c r="I1202" s="14">
        <v>0.143789241293416</v>
      </c>
      <c r="J1202" s="14">
        <v>0.19267205336085499</v>
      </c>
      <c r="K1202" s="14">
        <v>0.16891191865379701</v>
      </c>
      <c r="L1202" s="14">
        <v>0.19324372302828499</v>
      </c>
      <c r="M1202" s="14"/>
      <c r="N1202" s="14">
        <v>0.13749770832553501</v>
      </c>
      <c r="O1202" s="14">
        <v>0.19748752670002701</v>
      </c>
      <c r="P1202" s="14">
        <v>0.17451168886964699</v>
      </c>
      <c r="Q1202" s="14">
        <v>0.169490381187897</v>
      </c>
      <c r="R1202" s="14">
        <v>0.19646050077031599</v>
      </c>
      <c r="S1202" s="14"/>
      <c r="T1202" s="14">
        <v>0.16570984458425</v>
      </c>
      <c r="U1202" s="14">
        <v>0.18261650394973</v>
      </c>
      <c r="V1202" s="14"/>
      <c r="W1202" s="14">
        <v>0.18573476776099801</v>
      </c>
      <c r="X1202" s="14">
        <v>0.173870209551824</v>
      </c>
      <c r="Y1202" s="14"/>
      <c r="Z1202" s="14">
        <v>0.16406907248720301</v>
      </c>
      <c r="AA1202" s="14">
        <v>0.183803577033571</v>
      </c>
    </row>
    <row r="1203" spans="2:27" x14ac:dyDescent="0.3">
      <c r="B1203" t="s">
        <v>422</v>
      </c>
      <c r="C1203" s="14">
        <v>0.39616224591979299</v>
      </c>
      <c r="D1203" s="14">
        <v>0.39027017314510198</v>
      </c>
      <c r="E1203" s="14">
        <v>0.402629419588036</v>
      </c>
      <c r="F1203" s="14"/>
      <c r="G1203" s="14">
        <v>0.25065015490905801</v>
      </c>
      <c r="H1203" s="14">
        <v>0.25133324584775202</v>
      </c>
      <c r="I1203" s="14">
        <v>0.32195935401255599</v>
      </c>
      <c r="J1203" s="14">
        <v>0.422126025670361</v>
      </c>
      <c r="K1203" s="14">
        <v>0.44053897106608098</v>
      </c>
      <c r="L1203" s="14">
        <v>0.619979713378909</v>
      </c>
      <c r="M1203" s="14"/>
      <c r="N1203" s="14">
        <v>0.41878044647360202</v>
      </c>
      <c r="O1203" s="14">
        <v>0.38166979994398598</v>
      </c>
      <c r="P1203" s="14">
        <v>0.200299016468556</v>
      </c>
      <c r="Q1203" s="14">
        <v>0.55605087672100095</v>
      </c>
      <c r="R1203" s="14">
        <v>0.55362852611503499</v>
      </c>
      <c r="S1203" s="14"/>
      <c r="T1203" s="14">
        <v>0.27297058438521898</v>
      </c>
      <c r="U1203" s="14">
        <v>0.47366174838909197</v>
      </c>
      <c r="V1203" s="14"/>
      <c r="W1203" s="14">
        <v>0.51852250599542205</v>
      </c>
      <c r="X1203" s="14">
        <v>0.36803510993310901</v>
      </c>
      <c r="Y1203" s="14"/>
      <c r="Z1203" s="14">
        <v>0.40445910196330798</v>
      </c>
      <c r="AA1203" s="14">
        <v>0.39083580879793101</v>
      </c>
    </row>
    <row r="1204" spans="2:27" x14ac:dyDescent="0.3">
      <c r="B1204" t="s">
        <v>52</v>
      </c>
      <c r="C1204" s="14">
        <v>5.3712922122541001E-2</v>
      </c>
      <c r="D1204" s="14">
        <v>3.4997702960860903E-2</v>
      </c>
      <c r="E1204" s="14">
        <v>7.1179110641027096E-2</v>
      </c>
      <c r="F1204" s="14"/>
      <c r="G1204" s="14">
        <v>9.1172209184246206E-2</v>
      </c>
      <c r="H1204" s="14">
        <v>6.2094435244895399E-2</v>
      </c>
      <c r="I1204" s="14">
        <v>5.8051169960589802E-2</v>
      </c>
      <c r="J1204" s="14">
        <v>5.81244260943279E-2</v>
      </c>
      <c r="K1204" s="14">
        <v>5.1466065107708403E-2</v>
      </c>
      <c r="L1204" s="14">
        <v>1.64137573635545E-2</v>
      </c>
      <c r="M1204" s="14"/>
      <c r="N1204" s="14">
        <v>4.3190760092796703E-2</v>
      </c>
      <c r="O1204" s="14">
        <v>1.92543459214807E-2</v>
      </c>
      <c r="P1204" s="14">
        <v>4.2920272972277997E-2</v>
      </c>
      <c r="Q1204" s="14">
        <v>3.60863141881861E-2</v>
      </c>
      <c r="R1204" s="14">
        <v>4.46220751580221E-2</v>
      </c>
      <c r="S1204" s="14"/>
      <c r="T1204" s="14">
        <v>6.3899244263430702E-2</v>
      </c>
      <c r="U1204" s="14">
        <v>4.7304737606826797E-2</v>
      </c>
      <c r="V1204" s="14"/>
      <c r="W1204" s="14">
        <v>3.2282154980462802E-2</v>
      </c>
      <c r="X1204" s="14">
        <v>5.86392446175375E-2</v>
      </c>
      <c r="Y1204" s="14"/>
      <c r="Z1204" s="14">
        <v>2.70886810859336E-2</v>
      </c>
      <c r="AA1204" s="14">
        <v>7.0805221308522501E-2</v>
      </c>
    </row>
    <row r="1205" spans="2:27" x14ac:dyDescent="0.3">
      <c r="C1205" s="14"/>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row>
    <row r="1206" spans="2:27" x14ac:dyDescent="0.3">
      <c r="B1206" s="6" t="s">
        <v>424</v>
      </c>
      <c r="C1206" s="14"/>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row>
    <row r="1207" spans="2:27" x14ac:dyDescent="0.3">
      <c r="B1207" s="24" t="s">
        <v>59</v>
      </c>
      <c r="C1207" s="14"/>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row>
    <row r="1208" spans="2:27" x14ac:dyDescent="0.3">
      <c r="B1208" t="s">
        <v>418</v>
      </c>
      <c r="C1208" s="14">
        <v>0.13241178918235399</v>
      </c>
      <c r="D1208" s="14">
        <v>0.15501911473043201</v>
      </c>
      <c r="E1208" s="14">
        <v>0.110856875825234</v>
      </c>
      <c r="F1208" s="14"/>
      <c r="G1208" s="14">
        <v>0.152326895789369</v>
      </c>
      <c r="H1208" s="14">
        <v>0.185087177950441</v>
      </c>
      <c r="I1208" s="14">
        <v>0.20131654890947401</v>
      </c>
      <c r="J1208" s="14">
        <v>0.120293657081918</v>
      </c>
      <c r="K1208" s="14">
        <v>9.2729037623394503E-2</v>
      </c>
      <c r="L1208" s="14">
        <v>5.6869306684049999E-2</v>
      </c>
      <c r="M1208" s="14"/>
      <c r="N1208" s="14">
        <v>0.146434831550314</v>
      </c>
      <c r="O1208" s="14">
        <v>0.15112199155363701</v>
      </c>
      <c r="P1208" s="14">
        <v>0.19144699833373299</v>
      </c>
      <c r="Q1208" s="14">
        <v>9.4717114211397904E-2</v>
      </c>
      <c r="R1208" s="14">
        <v>6.6789223240454401E-2</v>
      </c>
      <c r="S1208" s="14"/>
      <c r="T1208" s="14">
        <v>0.18206758242625401</v>
      </c>
      <c r="U1208" s="14">
        <v>0.10117347951769599</v>
      </c>
      <c r="V1208" s="14"/>
      <c r="W1208" s="14">
        <v>6.6516341727314507E-2</v>
      </c>
      <c r="X1208" s="14">
        <v>0.14755927424266399</v>
      </c>
      <c r="Y1208" s="14"/>
      <c r="Z1208" s="14">
        <v>0.157145177544322</v>
      </c>
      <c r="AA1208" s="14">
        <v>0.11653338449151</v>
      </c>
    </row>
    <row r="1209" spans="2:27" x14ac:dyDescent="0.3">
      <c r="B1209" t="s">
        <v>419</v>
      </c>
      <c r="C1209" s="14">
        <v>0.13499223206165001</v>
      </c>
      <c r="D1209" s="14">
        <v>0.16011603369969499</v>
      </c>
      <c r="E1209" s="14">
        <v>0.11018205065718401</v>
      </c>
      <c r="F1209" s="14"/>
      <c r="G1209" s="14">
        <v>0.16719861302581501</v>
      </c>
      <c r="H1209" s="14">
        <v>0.15574820954784299</v>
      </c>
      <c r="I1209" s="14">
        <v>0.136019792128519</v>
      </c>
      <c r="J1209" s="14">
        <v>0.14488194753887401</v>
      </c>
      <c r="K1209" s="14">
        <v>0.13053077215434</v>
      </c>
      <c r="L1209" s="14">
        <v>9.08714067264806E-2</v>
      </c>
      <c r="M1209" s="14"/>
      <c r="N1209" s="14">
        <v>0.109387406349608</v>
      </c>
      <c r="O1209" s="14">
        <v>0.14998554019141999</v>
      </c>
      <c r="P1209" s="14">
        <v>0.25826929652431801</v>
      </c>
      <c r="Q1209" s="14">
        <v>8.8096528203524593E-2</v>
      </c>
      <c r="R1209" s="14">
        <v>8.5370117760119796E-2</v>
      </c>
      <c r="S1209" s="14"/>
      <c r="T1209" s="14">
        <v>0.16838759557861099</v>
      </c>
      <c r="U1209" s="14">
        <v>0.113983309662957</v>
      </c>
      <c r="V1209" s="14"/>
      <c r="W1209" s="14">
        <v>0.108252729500377</v>
      </c>
      <c r="X1209" s="14">
        <v>0.14113888150724899</v>
      </c>
      <c r="Y1209" s="14"/>
      <c r="Z1209" s="14">
        <v>0.12860063103171501</v>
      </c>
      <c r="AA1209" s="14">
        <v>0.13909552863753599</v>
      </c>
    </row>
    <row r="1210" spans="2:27" x14ac:dyDescent="0.3">
      <c r="B1210" t="s">
        <v>420</v>
      </c>
      <c r="C1210" s="14">
        <v>0.114234395279708</v>
      </c>
      <c r="D1210" s="14">
        <v>0.112162758784575</v>
      </c>
      <c r="E1210" s="14">
        <v>0.11589520328191601</v>
      </c>
      <c r="F1210" s="14"/>
      <c r="G1210" s="14">
        <v>0.122289830227508</v>
      </c>
      <c r="H1210" s="14">
        <v>0.14227516002070201</v>
      </c>
      <c r="I1210" s="14">
        <v>0.12694999829225301</v>
      </c>
      <c r="J1210" s="14">
        <v>0.113720321806798</v>
      </c>
      <c r="K1210" s="14">
        <v>0.12992256252619599</v>
      </c>
      <c r="L1210" s="14">
        <v>6.5672420758167899E-2</v>
      </c>
      <c r="M1210" s="14"/>
      <c r="N1210" s="14">
        <v>0.105783933341334</v>
      </c>
      <c r="O1210" s="14">
        <v>0.106549701710937</v>
      </c>
      <c r="P1210" s="14">
        <v>0.14333515273383901</v>
      </c>
      <c r="Q1210" s="14">
        <v>8.1966717002071296E-2</v>
      </c>
      <c r="R1210" s="14">
        <v>5.4866604906151001E-2</v>
      </c>
      <c r="S1210" s="14"/>
      <c r="T1210" s="14">
        <v>0.119116111196428</v>
      </c>
      <c r="U1210" s="14">
        <v>0.11116332252990201</v>
      </c>
      <c r="V1210" s="14"/>
      <c r="W1210" s="14">
        <v>9.9120599008666502E-2</v>
      </c>
      <c r="X1210" s="14">
        <v>0.11770862623286101</v>
      </c>
      <c r="Y1210" s="14"/>
      <c r="Z1210" s="14">
        <v>0.10893570667918</v>
      </c>
      <c r="AA1210" s="14">
        <v>0.11763606110481301</v>
      </c>
    </row>
    <row r="1211" spans="2:27" x14ac:dyDescent="0.3">
      <c r="B1211" t="s">
        <v>421</v>
      </c>
      <c r="C1211" s="14">
        <v>0.17496147540076301</v>
      </c>
      <c r="D1211" s="14">
        <v>0.15943669090308299</v>
      </c>
      <c r="E1211" s="14">
        <v>0.19078748814895699</v>
      </c>
      <c r="F1211" s="14"/>
      <c r="G1211" s="14">
        <v>0.17000292482864399</v>
      </c>
      <c r="H1211" s="14">
        <v>0.153430445428862</v>
      </c>
      <c r="I1211" s="14">
        <v>0.15353670838755601</v>
      </c>
      <c r="J1211" s="14">
        <v>0.17269501711414301</v>
      </c>
      <c r="K1211" s="14">
        <v>0.22539986259189401</v>
      </c>
      <c r="L1211" s="14">
        <v>0.18114628922083301</v>
      </c>
      <c r="M1211" s="14"/>
      <c r="N1211" s="14">
        <v>0.16963289848905899</v>
      </c>
      <c r="O1211" s="14">
        <v>0.19242179189998301</v>
      </c>
      <c r="P1211" s="14">
        <v>0.14112766691109899</v>
      </c>
      <c r="Q1211" s="14">
        <v>0.121646680191349</v>
      </c>
      <c r="R1211" s="14">
        <v>0.158819402596243</v>
      </c>
      <c r="S1211" s="14"/>
      <c r="T1211" s="14">
        <v>0.16816608536181499</v>
      </c>
      <c r="U1211" s="14">
        <v>0.17923643476524501</v>
      </c>
      <c r="V1211" s="14"/>
      <c r="W1211" s="14">
        <v>0.20583182901132199</v>
      </c>
      <c r="X1211" s="14">
        <v>0.16786526104632701</v>
      </c>
      <c r="Y1211" s="14"/>
      <c r="Z1211" s="14">
        <v>0.15594200231469299</v>
      </c>
      <c r="AA1211" s="14">
        <v>0.18717164597050301</v>
      </c>
    </row>
    <row r="1212" spans="2:27" x14ac:dyDescent="0.3">
      <c r="B1212" t="s">
        <v>422</v>
      </c>
      <c r="C1212" s="14">
        <v>0.39154025275423898</v>
      </c>
      <c r="D1212" s="14">
        <v>0.37258149081988901</v>
      </c>
      <c r="E1212" s="14">
        <v>0.40931105679625102</v>
      </c>
      <c r="F1212" s="14"/>
      <c r="G1212" s="14">
        <v>0.34975629303394701</v>
      </c>
      <c r="H1212" s="14">
        <v>0.27714126962791702</v>
      </c>
      <c r="I1212" s="14">
        <v>0.29918559614309997</v>
      </c>
      <c r="J1212" s="14">
        <v>0.40208197488164998</v>
      </c>
      <c r="K1212" s="14">
        <v>0.39433698940869</v>
      </c>
      <c r="L1212" s="14">
        <v>0.57681346077728701</v>
      </c>
      <c r="M1212" s="14"/>
      <c r="N1212" s="14">
        <v>0.41841751748534001</v>
      </c>
      <c r="O1212" s="14">
        <v>0.35694462105075803</v>
      </c>
      <c r="P1212" s="14">
        <v>0.21488448045052699</v>
      </c>
      <c r="Q1212" s="14">
        <v>0.58435506726818198</v>
      </c>
      <c r="R1212" s="14">
        <v>0.58741880796350099</v>
      </c>
      <c r="S1212" s="14"/>
      <c r="T1212" s="14">
        <v>0.29575275710459598</v>
      </c>
      <c r="U1212" s="14">
        <v>0.45179987717325099</v>
      </c>
      <c r="V1212" s="14"/>
      <c r="W1212" s="14">
        <v>0.49203643895253402</v>
      </c>
      <c r="X1212" s="14">
        <v>0.36843904412984202</v>
      </c>
      <c r="Y1212" s="14"/>
      <c r="Z1212" s="14">
        <v>0.39845553179827597</v>
      </c>
      <c r="AA1212" s="14">
        <v>0.38710076401115301</v>
      </c>
    </row>
    <row r="1213" spans="2:27" x14ac:dyDescent="0.3">
      <c r="B1213" t="s">
        <v>52</v>
      </c>
      <c r="C1213" s="14">
        <v>5.1859855321286202E-2</v>
      </c>
      <c r="D1213" s="14">
        <v>4.0683911062325301E-2</v>
      </c>
      <c r="E1213" s="14">
        <v>6.2967325290456899E-2</v>
      </c>
      <c r="F1213" s="14"/>
      <c r="G1213" s="14">
        <v>3.8425443094716703E-2</v>
      </c>
      <c r="H1213" s="14">
        <v>8.6317737424235194E-2</v>
      </c>
      <c r="I1213" s="14">
        <v>8.29913561390975E-2</v>
      </c>
      <c r="J1213" s="14">
        <v>4.6327081576616802E-2</v>
      </c>
      <c r="K1213" s="14">
        <v>2.7080775695485101E-2</v>
      </c>
      <c r="L1213" s="14">
        <v>2.86271158331814E-2</v>
      </c>
      <c r="M1213" s="14"/>
      <c r="N1213" s="14">
        <v>5.0343412784345697E-2</v>
      </c>
      <c r="O1213" s="14">
        <v>4.2976353593264398E-2</v>
      </c>
      <c r="P1213" s="14">
        <v>5.0936405046484001E-2</v>
      </c>
      <c r="Q1213" s="14">
        <v>2.9217893123475201E-2</v>
      </c>
      <c r="R1213" s="14">
        <v>4.6735843533530802E-2</v>
      </c>
      <c r="S1213" s="14"/>
      <c r="T1213" s="14">
        <v>6.6509868332295399E-2</v>
      </c>
      <c r="U1213" s="14">
        <v>4.2643576350949099E-2</v>
      </c>
      <c r="V1213" s="14"/>
      <c r="W1213" s="14">
        <v>2.8242061799785698E-2</v>
      </c>
      <c r="X1213" s="14">
        <v>5.7288912841056597E-2</v>
      </c>
      <c r="Y1213" s="14"/>
      <c r="Z1213" s="14">
        <v>5.0920950631815301E-2</v>
      </c>
      <c r="AA1213" s="14">
        <v>5.2462615784485599E-2</v>
      </c>
    </row>
    <row r="1214" spans="2:27" x14ac:dyDescent="0.3">
      <c r="C1214" s="14"/>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row>
    <row r="1215" spans="2:27" x14ac:dyDescent="0.3">
      <c r="B1215" s="6" t="s">
        <v>428</v>
      </c>
      <c r="C1215" s="14"/>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row>
    <row r="1216" spans="2:27" x14ac:dyDescent="0.3">
      <c r="B1216" s="24" t="s">
        <v>59</v>
      </c>
      <c r="C1216" s="14"/>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row>
    <row r="1217" spans="2:27" x14ac:dyDescent="0.3">
      <c r="B1217" t="s">
        <v>47</v>
      </c>
      <c r="C1217" s="14">
        <v>0.177866035252746</v>
      </c>
      <c r="D1217" s="14">
        <v>0.214647376111018</v>
      </c>
      <c r="E1217" s="14">
        <v>0.14265227754437601</v>
      </c>
      <c r="F1217" s="14"/>
      <c r="G1217" s="14">
        <v>5.7764769650803703E-2</v>
      </c>
      <c r="H1217" s="14">
        <v>0.102846479503465</v>
      </c>
      <c r="I1217" s="14">
        <v>0.14153766194089601</v>
      </c>
      <c r="J1217" s="14">
        <v>0.207076183093269</v>
      </c>
      <c r="K1217" s="14">
        <v>0.24498288702755</v>
      </c>
      <c r="L1217" s="14">
        <v>0.27945278553679298</v>
      </c>
      <c r="M1217" s="14"/>
      <c r="N1217" s="14">
        <v>9.7116252491461205E-2</v>
      </c>
      <c r="O1217" s="14">
        <v>0.213143375548348</v>
      </c>
      <c r="P1217" s="14">
        <v>0.367697844239047</v>
      </c>
      <c r="Q1217" s="14">
        <v>0.179852386703968</v>
      </c>
      <c r="R1217" s="14">
        <v>9.7640271001097498E-2</v>
      </c>
      <c r="S1217" s="14"/>
      <c r="T1217" s="14">
        <v>0.16763585572984699</v>
      </c>
      <c r="U1217" s="14">
        <v>0.184301810315117</v>
      </c>
      <c r="V1217" s="14"/>
      <c r="W1217" s="14">
        <v>0.26221780028491698</v>
      </c>
      <c r="X1217" s="14">
        <v>0.158475968867547</v>
      </c>
      <c r="Y1217" s="14"/>
      <c r="Z1217" s="14">
        <v>0.15427682216163999</v>
      </c>
      <c r="AA1217" s="14">
        <v>0.19300989934114099</v>
      </c>
    </row>
    <row r="1218" spans="2:27" x14ac:dyDescent="0.3">
      <c r="B1218" t="s">
        <v>48</v>
      </c>
      <c r="C1218" s="14">
        <v>0.32966456912907099</v>
      </c>
      <c r="D1218" s="14">
        <v>0.35636987874037201</v>
      </c>
      <c r="E1218" s="14">
        <v>0.304068594017052</v>
      </c>
      <c r="F1218" s="14"/>
      <c r="G1218" s="14">
        <v>0.26403810281780798</v>
      </c>
      <c r="H1218" s="14">
        <v>0.31672318881700601</v>
      </c>
      <c r="I1218" s="14">
        <v>0.31095410608657398</v>
      </c>
      <c r="J1218" s="14">
        <v>0.32273289225177998</v>
      </c>
      <c r="K1218" s="14">
        <v>0.35998902628600299</v>
      </c>
      <c r="L1218" s="14">
        <v>0.38427150448508601</v>
      </c>
      <c r="M1218" s="14"/>
      <c r="N1218" s="14">
        <v>0.35239223983595602</v>
      </c>
      <c r="O1218" s="14">
        <v>0.40132677953491702</v>
      </c>
      <c r="P1218" s="14">
        <v>0.330904185260402</v>
      </c>
      <c r="Q1218" s="14">
        <v>0.35860684056803899</v>
      </c>
      <c r="R1218" s="14">
        <v>0.24650253071534201</v>
      </c>
      <c r="S1218" s="14"/>
      <c r="T1218" s="14">
        <v>0.327437690443315</v>
      </c>
      <c r="U1218" s="14">
        <v>0.33106549178938599</v>
      </c>
      <c r="V1218" s="14"/>
      <c r="W1218" s="14">
        <v>0.37687453984177599</v>
      </c>
      <c r="X1218" s="14">
        <v>0.31881234255368701</v>
      </c>
      <c r="Y1218" s="14"/>
      <c r="Z1218" s="14">
        <v>0.34387759185196098</v>
      </c>
      <c r="AA1218" s="14">
        <v>0.32054005600650898</v>
      </c>
    </row>
    <row r="1219" spans="2:27" x14ac:dyDescent="0.3">
      <c r="B1219" t="s">
        <v>49</v>
      </c>
      <c r="C1219" s="14">
        <v>0.227755108232541</v>
      </c>
      <c r="D1219" s="14">
        <v>0.21657616801186</v>
      </c>
      <c r="E1219" s="14">
        <v>0.23830882456211799</v>
      </c>
      <c r="F1219" s="14"/>
      <c r="G1219" s="14">
        <v>0.27639563627369101</v>
      </c>
      <c r="H1219" s="14">
        <v>0.25291733923926102</v>
      </c>
      <c r="I1219" s="14">
        <v>0.243955456508682</v>
      </c>
      <c r="J1219" s="14">
        <v>0.17752007563005401</v>
      </c>
      <c r="K1219" s="14">
        <v>0.20431367170925499</v>
      </c>
      <c r="L1219" s="14">
        <v>0.21824776909229701</v>
      </c>
      <c r="M1219" s="14"/>
      <c r="N1219" s="14">
        <v>0.23859166398185799</v>
      </c>
      <c r="O1219" s="14">
        <v>0.213034675743692</v>
      </c>
      <c r="P1219" s="14">
        <v>0.163540136930793</v>
      </c>
      <c r="Q1219" s="14">
        <v>0.192441465172974</v>
      </c>
      <c r="R1219" s="14">
        <v>0.207296908784557</v>
      </c>
      <c r="S1219" s="14"/>
      <c r="T1219" s="14">
        <v>0.23398375287373099</v>
      </c>
      <c r="U1219" s="14">
        <v>0.223836686687307</v>
      </c>
      <c r="V1219" s="14"/>
      <c r="W1219" s="14">
        <v>0.20615001720828</v>
      </c>
      <c r="X1219" s="14">
        <v>0.23272150281905499</v>
      </c>
      <c r="Y1219" s="14"/>
      <c r="Z1219" s="14">
        <v>0.22875387464899299</v>
      </c>
      <c r="AA1219" s="14">
        <v>0.22711391758288299</v>
      </c>
    </row>
    <row r="1220" spans="2:27" x14ac:dyDescent="0.3">
      <c r="B1220" t="s">
        <v>50</v>
      </c>
      <c r="C1220" s="14">
        <v>0.13218668419555199</v>
      </c>
      <c r="D1220" s="14">
        <v>0.123556696247757</v>
      </c>
      <c r="E1220" s="14">
        <v>0.14111862792191401</v>
      </c>
      <c r="F1220" s="14"/>
      <c r="G1220" s="14">
        <v>0.19863486329482299</v>
      </c>
      <c r="H1220" s="14">
        <v>0.181023235728279</v>
      </c>
      <c r="I1220" s="14">
        <v>0.16741422740791301</v>
      </c>
      <c r="J1220" s="14">
        <v>0.148471196831927</v>
      </c>
      <c r="K1220" s="14">
        <v>6.2153997690127603E-2</v>
      </c>
      <c r="L1220" s="14">
        <v>5.3526377597312103E-2</v>
      </c>
      <c r="M1220" s="14"/>
      <c r="N1220" s="14">
        <v>0.17659412399860999</v>
      </c>
      <c r="O1220" s="14">
        <v>6.4724784814415001E-2</v>
      </c>
      <c r="P1220" s="14">
        <v>9.2880735363838798E-2</v>
      </c>
      <c r="Q1220" s="14">
        <v>0.14891143452536801</v>
      </c>
      <c r="R1220" s="14">
        <v>0.232692638948647</v>
      </c>
      <c r="S1220" s="14"/>
      <c r="T1220" s="14">
        <v>0.12656390351158101</v>
      </c>
      <c r="U1220" s="14">
        <v>0.135723958553844</v>
      </c>
      <c r="V1220" s="14"/>
      <c r="W1220" s="14">
        <v>5.8881145896929499E-2</v>
      </c>
      <c r="X1220" s="14">
        <v>0.14903753792067401</v>
      </c>
      <c r="Y1220" s="14"/>
      <c r="Z1220" s="14">
        <v>0.15644747241474199</v>
      </c>
      <c r="AA1220" s="14">
        <v>0.116611680567844</v>
      </c>
    </row>
    <row r="1221" spans="2:27" x14ac:dyDescent="0.3">
      <c r="B1221" t="s">
        <v>51</v>
      </c>
      <c r="C1221" s="14">
        <v>4.4886852537269303E-2</v>
      </c>
      <c r="D1221" s="14">
        <v>4.2722961642080601E-2</v>
      </c>
      <c r="E1221" s="14">
        <v>4.6362559022758702E-2</v>
      </c>
      <c r="F1221" s="14"/>
      <c r="G1221" s="14">
        <v>6.6332336901617397E-2</v>
      </c>
      <c r="H1221" s="14">
        <v>5.4239412397745601E-2</v>
      </c>
      <c r="I1221" s="14">
        <v>5.5020253542664203E-2</v>
      </c>
      <c r="J1221" s="14">
        <v>3.6183047065785803E-2</v>
      </c>
      <c r="K1221" s="14">
        <v>3.7186490936387102E-2</v>
      </c>
      <c r="L1221" s="14">
        <v>2.70214232085263E-2</v>
      </c>
      <c r="M1221" s="14"/>
      <c r="N1221" s="14">
        <v>6.5610573184023399E-2</v>
      </c>
      <c r="O1221" s="14">
        <v>3.15401174949499E-2</v>
      </c>
      <c r="P1221" s="14">
        <v>1.1392400326307801E-2</v>
      </c>
      <c r="Q1221" s="14">
        <v>4.9860016968207403E-2</v>
      </c>
      <c r="R1221" s="14">
        <v>8.8874413470005797E-2</v>
      </c>
      <c r="S1221" s="14"/>
      <c r="T1221" s="14">
        <v>4.9461270012471803E-2</v>
      </c>
      <c r="U1221" s="14">
        <v>4.2009100309570301E-2</v>
      </c>
      <c r="V1221" s="14"/>
      <c r="W1221" s="14">
        <v>3.0211393969238502E-2</v>
      </c>
      <c r="X1221" s="14">
        <v>4.8260322147049603E-2</v>
      </c>
      <c r="Y1221" s="14"/>
      <c r="Z1221" s="14">
        <v>5.4388912075805901E-2</v>
      </c>
      <c r="AA1221" s="14">
        <v>3.8786695755621901E-2</v>
      </c>
    </row>
    <row r="1222" spans="2:27" x14ac:dyDescent="0.3">
      <c r="B1222" t="s">
        <v>52</v>
      </c>
      <c r="C1222" s="14">
        <v>8.7640750652821106E-2</v>
      </c>
      <c r="D1222" s="14">
        <v>4.6126919246913298E-2</v>
      </c>
      <c r="E1222" s="14">
        <v>0.127489116931781</v>
      </c>
      <c r="F1222" s="14"/>
      <c r="G1222" s="14">
        <v>0.136834291061258</v>
      </c>
      <c r="H1222" s="14">
        <v>9.2250344314244406E-2</v>
      </c>
      <c r="I1222" s="14">
        <v>8.1118294513270295E-2</v>
      </c>
      <c r="J1222" s="14">
        <v>0.108016605127184</v>
      </c>
      <c r="K1222" s="14">
        <v>9.1373926350677398E-2</v>
      </c>
      <c r="L1222" s="14">
        <v>3.7480140079985999E-2</v>
      </c>
      <c r="M1222" s="14"/>
      <c r="N1222" s="14">
        <v>6.9695146508091693E-2</v>
      </c>
      <c r="O1222" s="14">
        <v>7.6230266863678606E-2</v>
      </c>
      <c r="P1222" s="14">
        <v>3.3584697879611797E-2</v>
      </c>
      <c r="Q1222" s="14">
        <v>7.03278560614439E-2</v>
      </c>
      <c r="R1222" s="14">
        <v>0.12699323708035101</v>
      </c>
      <c r="S1222" s="14"/>
      <c r="T1222" s="14">
        <v>9.4917527429053794E-2</v>
      </c>
      <c r="U1222" s="14">
        <v>8.3062952344776494E-2</v>
      </c>
      <c r="V1222" s="14"/>
      <c r="W1222" s="14">
        <v>6.5665102798858899E-2</v>
      </c>
      <c r="X1222" s="14">
        <v>9.2692325691986793E-2</v>
      </c>
      <c r="Y1222" s="14"/>
      <c r="Z1222" s="14">
        <v>6.2255326846858902E-2</v>
      </c>
      <c r="AA1222" s="14">
        <v>0.10393775074600101</v>
      </c>
    </row>
    <row r="1223" spans="2:27" x14ac:dyDescent="0.3">
      <c r="B1223" t="s">
        <v>53</v>
      </c>
      <c r="C1223" s="14">
        <v>0.50753060438181696</v>
      </c>
      <c r="D1223" s="14">
        <v>0.57101725485138899</v>
      </c>
      <c r="E1223" s="14">
        <v>0.44672087156142798</v>
      </c>
      <c r="F1223" s="14"/>
      <c r="G1223" s="14">
        <v>0.321802872468612</v>
      </c>
      <c r="H1223" s="14">
        <v>0.41956966832046999</v>
      </c>
      <c r="I1223" s="14">
        <v>0.45249176802747099</v>
      </c>
      <c r="J1223" s="14">
        <v>0.52980907534504895</v>
      </c>
      <c r="K1223" s="14">
        <v>0.60497191331355304</v>
      </c>
      <c r="L1223" s="14">
        <v>0.66372429002187905</v>
      </c>
      <c r="M1223" s="14"/>
      <c r="N1223" s="14">
        <v>0.44950849232741702</v>
      </c>
      <c r="O1223" s="14">
        <v>0.61447015508326497</v>
      </c>
      <c r="P1223" s="14">
        <v>0.69860202949944905</v>
      </c>
      <c r="Q1223" s="14">
        <v>0.53845922727200701</v>
      </c>
      <c r="R1223" s="14">
        <v>0.34414280171643902</v>
      </c>
      <c r="S1223" s="14"/>
      <c r="T1223" s="14">
        <v>0.49507354617316202</v>
      </c>
      <c r="U1223" s="14">
        <v>0.51536730210450199</v>
      </c>
      <c r="V1223" s="14"/>
      <c r="W1223" s="14">
        <v>0.63909234012669303</v>
      </c>
      <c r="X1223" s="14">
        <v>0.47728831142123401</v>
      </c>
      <c r="Y1223" s="14"/>
      <c r="Z1223" s="14">
        <v>0.4981544140136</v>
      </c>
      <c r="AA1223" s="14">
        <v>0.51354995534765002</v>
      </c>
    </row>
    <row r="1224" spans="2:27" x14ac:dyDescent="0.3">
      <c r="B1224" t="s">
        <v>54</v>
      </c>
      <c r="C1224" s="14">
        <v>0.177073536732821</v>
      </c>
      <c r="D1224" s="14">
        <v>0.16627965788983701</v>
      </c>
      <c r="E1224" s="14">
        <v>0.187481186944673</v>
      </c>
      <c r="F1224" s="14"/>
      <c r="G1224" s="14">
        <v>0.26496720019643999</v>
      </c>
      <c r="H1224" s="14">
        <v>0.23526264812602499</v>
      </c>
      <c r="I1224" s="14">
        <v>0.222434480950577</v>
      </c>
      <c r="J1224" s="14">
        <v>0.18465424389771301</v>
      </c>
      <c r="K1224" s="14">
        <v>9.9340488626514706E-2</v>
      </c>
      <c r="L1224" s="14">
        <v>8.0547800805838399E-2</v>
      </c>
      <c r="M1224" s="14"/>
      <c r="N1224" s="14">
        <v>0.24220469718263299</v>
      </c>
      <c r="O1224" s="14">
        <v>9.6264902309364894E-2</v>
      </c>
      <c r="P1224" s="14">
        <v>0.104273135690147</v>
      </c>
      <c r="Q1224" s="14">
        <v>0.198771451493575</v>
      </c>
      <c r="R1224" s="14">
        <v>0.32156705241865302</v>
      </c>
      <c r="S1224" s="14"/>
      <c r="T1224" s="14">
        <v>0.176025173524053</v>
      </c>
      <c r="U1224" s="14">
        <v>0.17773305886341401</v>
      </c>
      <c r="V1224" s="14"/>
      <c r="W1224" s="14">
        <v>8.90925398661679E-2</v>
      </c>
      <c r="X1224" s="14">
        <v>0.19729786006772401</v>
      </c>
      <c r="Y1224" s="14"/>
      <c r="Z1224" s="14">
        <v>0.21083638449054801</v>
      </c>
      <c r="AA1224" s="14">
        <v>0.15539837632346501</v>
      </c>
    </row>
    <row r="1225" spans="2:27" x14ac:dyDescent="0.3">
      <c r="B1225" t="s">
        <v>55</v>
      </c>
      <c r="C1225" s="14">
        <v>0.33045706764899602</v>
      </c>
      <c r="D1225" s="14">
        <v>0.40473759696155198</v>
      </c>
      <c r="E1225" s="14">
        <v>0.25923968461675601</v>
      </c>
      <c r="F1225" s="14"/>
      <c r="G1225" s="14">
        <v>5.6835672272171997E-2</v>
      </c>
      <c r="H1225" s="14">
        <v>0.184307020194445</v>
      </c>
      <c r="I1225" s="14">
        <v>0.23005728707689299</v>
      </c>
      <c r="J1225" s="14">
        <v>0.345154831447336</v>
      </c>
      <c r="K1225" s="14">
        <v>0.50563142468703903</v>
      </c>
      <c r="L1225" s="14">
        <v>0.58317648921604104</v>
      </c>
      <c r="M1225" s="14"/>
      <c r="N1225" s="14">
        <v>0.207303795144784</v>
      </c>
      <c r="O1225" s="14">
        <v>0.51820525277389995</v>
      </c>
      <c r="P1225" s="14">
        <v>0.59432889380930198</v>
      </c>
      <c r="Q1225" s="14">
        <v>0.33968777577843201</v>
      </c>
      <c r="R1225" s="14">
        <v>2.2575749297786201E-2</v>
      </c>
      <c r="S1225" s="14"/>
      <c r="T1225" s="14">
        <v>0.31904837264910901</v>
      </c>
      <c r="U1225" s="14">
        <v>0.33763424324108798</v>
      </c>
      <c r="V1225" s="14"/>
      <c r="W1225" s="14">
        <v>0.54999980026052597</v>
      </c>
      <c r="X1225" s="14">
        <v>0.27999045135350997</v>
      </c>
      <c r="Y1225" s="14"/>
      <c r="Z1225" s="14">
        <v>0.28731802952305202</v>
      </c>
      <c r="AA1225" s="14">
        <v>0.35815157902418499</v>
      </c>
    </row>
    <row r="1226" spans="2:27" x14ac:dyDescent="0.3">
      <c r="C1226" s="14"/>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row>
    <row r="1227" spans="2:27" x14ac:dyDescent="0.3">
      <c r="B1227" s="6" t="s">
        <v>429</v>
      </c>
      <c r="C1227" s="14"/>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row>
    <row r="1228" spans="2:27" x14ac:dyDescent="0.3">
      <c r="B1228" s="24" t="s">
        <v>59</v>
      </c>
      <c r="C1228" s="14"/>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row>
    <row r="1229" spans="2:27" x14ac:dyDescent="0.3">
      <c r="B1229" t="s">
        <v>47</v>
      </c>
      <c r="C1229" s="14">
        <v>0.28294513246997</v>
      </c>
      <c r="D1229" s="14">
        <v>0.32669305743101301</v>
      </c>
      <c r="E1229" s="14">
        <v>0.23952881663923101</v>
      </c>
      <c r="F1229" s="14"/>
      <c r="G1229" s="14">
        <v>0.14105111601384701</v>
      </c>
      <c r="H1229" s="14">
        <v>0.22690113602249001</v>
      </c>
      <c r="I1229" s="14">
        <v>0.26261273077903602</v>
      </c>
      <c r="J1229" s="14">
        <v>0.34100983197101697</v>
      </c>
      <c r="K1229" s="14">
        <v>0.33349540558948798</v>
      </c>
      <c r="L1229" s="14">
        <v>0.35835502921648299</v>
      </c>
      <c r="M1229" s="14"/>
      <c r="N1229" s="14">
        <v>0.16521469074849099</v>
      </c>
      <c r="O1229" s="14">
        <v>0.33611751740409301</v>
      </c>
      <c r="P1229" s="14">
        <v>0.51635451069232796</v>
      </c>
      <c r="Q1229" s="14">
        <v>0.23961588982753701</v>
      </c>
      <c r="R1229" s="14">
        <v>0.14775741238524401</v>
      </c>
      <c r="S1229" s="14"/>
      <c r="T1229" s="14">
        <v>0.28787171344031498</v>
      </c>
      <c r="U1229" s="14">
        <v>0.27984583525033402</v>
      </c>
      <c r="V1229" s="14"/>
      <c r="W1229" s="14">
        <v>0.35841307101895797</v>
      </c>
      <c r="X1229" s="14">
        <v>0.26559720456518998</v>
      </c>
      <c r="Y1229" s="14"/>
      <c r="Z1229" s="14">
        <v>0.239074827155727</v>
      </c>
      <c r="AA1229" s="14">
        <v>0.31110910464781999</v>
      </c>
    </row>
    <row r="1230" spans="2:27" x14ac:dyDescent="0.3">
      <c r="B1230" t="s">
        <v>48</v>
      </c>
      <c r="C1230" s="14">
        <v>0.34340297122079799</v>
      </c>
      <c r="D1230" s="14">
        <v>0.35293783301788401</v>
      </c>
      <c r="E1230" s="14">
        <v>0.33418530230098598</v>
      </c>
      <c r="F1230" s="14"/>
      <c r="G1230" s="14">
        <v>0.29608712167338702</v>
      </c>
      <c r="H1230" s="14">
        <v>0.35824201049951299</v>
      </c>
      <c r="I1230" s="14">
        <v>0.37126028801363298</v>
      </c>
      <c r="J1230" s="14">
        <v>0.31002143259487402</v>
      </c>
      <c r="K1230" s="14">
        <v>0.35158587237333999</v>
      </c>
      <c r="L1230" s="14">
        <v>0.36173660707705502</v>
      </c>
      <c r="M1230" s="14"/>
      <c r="N1230" s="14">
        <v>0.38409289024853599</v>
      </c>
      <c r="O1230" s="14">
        <v>0.41265679292385199</v>
      </c>
      <c r="P1230" s="14">
        <v>0.30909309341851698</v>
      </c>
      <c r="Q1230" s="14">
        <v>0.34856533173959597</v>
      </c>
      <c r="R1230" s="14">
        <v>0.289327321140598</v>
      </c>
      <c r="S1230" s="14"/>
      <c r="T1230" s="14">
        <v>0.36099407980435999</v>
      </c>
      <c r="U1230" s="14">
        <v>0.33233645790222499</v>
      </c>
      <c r="V1230" s="14"/>
      <c r="W1230" s="14">
        <v>0.373181944398981</v>
      </c>
      <c r="X1230" s="14">
        <v>0.33655763411863099</v>
      </c>
      <c r="Y1230" s="14"/>
      <c r="Z1230" s="14">
        <v>0.363977387523167</v>
      </c>
      <c r="AA1230" s="14">
        <v>0.33019455417959498</v>
      </c>
    </row>
    <row r="1231" spans="2:27" x14ac:dyDescent="0.3">
      <c r="B1231" t="s">
        <v>49</v>
      </c>
      <c r="C1231" s="14">
        <v>0.19629507561614301</v>
      </c>
      <c r="D1231" s="14">
        <v>0.17861004312701501</v>
      </c>
      <c r="E1231" s="14">
        <v>0.21431165266736499</v>
      </c>
      <c r="F1231" s="14"/>
      <c r="G1231" s="14">
        <v>0.26514461398434502</v>
      </c>
      <c r="H1231" s="14">
        <v>0.26815995765966399</v>
      </c>
      <c r="I1231" s="14">
        <v>0.182137492491974</v>
      </c>
      <c r="J1231" s="14">
        <v>0.15043555121258601</v>
      </c>
      <c r="K1231" s="14">
        <v>0.169902533029887</v>
      </c>
      <c r="L1231" s="14">
        <v>0.15851256444249801</v>
      </c>
      <c r="M1231" s="14"/>
      <c r="N1231" s="14">
        <v>0.231015816558096</v>
      </c>
      <c r="O1231" s="14">
        <v>0.15081838065321901</v>
      </c>
      <c r="P1231" s="14">
        <v>9.9311363183924403E-2</v>
      </c>
      <c r="Q1231" s="14">
        <v>0.23034649009323199</v>
      </c>
      <c r="R1231" s="14">
        <v>0.217901661945471</v>
      </c>
      <c r="S1231" s="14"/>
      <c r="T1231" s="14">
        <v>0.18863985565139499</v>
      </c>
      <c r="U1231" s="14">
        <v>0.20111095139191101</v>
      </c>
      <c r="V1231" s="14"/>
      <c r="W1231" s="14">
        <v>0.14685459969299799</v>
      </c>
      <c r="X1231" s="14">
        <v>0.207660031760214</v>
      </c>
      <c r="Y1231" s="14"/>
      <c r="Z1231" s="14">
        <v>0.19423926383956799</v>
      </c>
      <c r="AA1231" s="14">
        <v>0.19761487098259001</v>
      </c>
    </row>
    <row r="1232" spans="2:27" x14ac:dyDescent="0.3">
      <c r="B1232" t="s">
        <v>50</v>
      </c>
      <c r="C1232" s="14">
        <v>8.3293380244332305E-2</v>
      </c>
      <c r="D1232" s="14">
        <v>7.6079981753569198E-2</v>
      </c>
      <c r="E1232" s="14">
        <v>9.0654441483593695E-2</v>
      </c>
      <c r="F1232" s="14"/>
      <c r="G1232" s="14">
        <v>0.17845900175867599</v>
      </c>
      <c r="H1232" s="14">
        <v>5.6021704264006801E-2</v>
      </c>
      <c r="I1232" s="14">
        <v>7.0854151165174503E-2</v>
      </c>
      <c r="J1232" s="14">
        <v>0.10319101361775</v>
      </c>
      <c r="K1232" s="14">
        <v>5.1963563157313299E-2</v>
      </c>
      <c r="L1232" s="14">
        <v>5.71760574359233E-2</v>
      </c>
      <c r="M1232" s="14"/>
      <c r="N1232" s="14">
        <v>0.13129798567624501</v>
      </c>
      <c r="O1232" s="14">
        <v>4.0046510150002497E-2</v>
      </c>
      <c r="P1232" s="14">
        <v>2.4682889465165399E-2</v>
      </c>
      <c r="Q1232" s="14">
        <v>0.11450562993805501</v>
      </c>
      <c r="R1232" s="14">
        <v>0.175659023766321</v>
      </c>
      <c r="S1232" s="14"/>
      <c r="T1232" s="14">
        <v>6.5870556164147401E-2</v>
      </c>
      <c r="U1232" s="14">
        <v>9.42540262897264E-2</v>
      </c>
      <c r="V1232" s="14"/>
      <c r="W1232" s="14">
        <v>6.8979486975234802E-2</v>
      </c>
      <c r="X1232" s="14">
        <v>8.6583736298086494E-2</v>
      </c>
      <c r="Y1232" s="14"/>
      <c r="Z1232" s="14">
        <v>0.112182895950692</v>
      </c>
      <c r="AA1232" s="14">
        <v>6.4746814161480398E-2</v>
      </c>
    </row>
    <row r="1233" spans="2:27" x14ac:dyDescent="0.3">
      <c r="B1233" t="s">
        <v>51</v>
      </c>
      <c r="C1233" s="14">
        <v>3.9129562845553301E-2</v>
      </c>
      <c r="D1233" s="14">
        <v>3.6827784956878301E-2</v>
      </c>
      <c r="E1233" s="14">
        <v>4.0717676387118498E-2</v>
      </c>
      <c r="F1233" s="14"/>
      <c r="G1233" s="14">
        <v>3.4058596124930202E-2</v>
      </c>
      <c r="H1233" s="14">
        <v>4.2736087527953402E-2</v>
      </c>
      <c r="I1233" s="14">
        <v>4.7991887427870299E-2</v>
      </c>
      <c r="J1233" s="14">
        <v>2.6286650032855598E-2</v>
      </c>
      <c r="K1233" s="14">
        <v>4.3207547425205099E-2</v>
      </c>
      <c r="L1233" s="14">
        <v>4.0043100255028399E-2</v>
      </c>
      <c r="M1233" s="14"/>
      <c r="N1233" s="14">
        <v>3.7135139318081697E-2</v>
      </c>
      <c r="O1233" s="14">
        <v>2.0598220354462599E-2</v>
      </c>
      <c r="P1233" s="14">
        <v>2.5933485828970999E-2</v>
      </c>
      <c r="Q1233" s="14">
        <v>5.1760961903922501E-2</v>
      </c>
      <c r="R1233" s="14">
        <v>9.8907751673039307E-2</v>
      </c>
      <c r="S1233" s="14"/>
      <c r="T1233" s="14">
        <v>3.8421869645689603E-2</v>
      </c>
      <c r="U1233" s="14">
        <v>3.9574770501713999E-2</v>
      </c>
      <c r="V1233" s="14"/>
      <c r="W1233" s="14">
        <v>1.42227518896625E-2</v>
      </c>
      <c r="X1233" s="14">
        <v>4.4854928730833098E-2</v>
      </c>
      <c r="Y1233" s="14"/>
      <c r="Z1233" s="14">
        <v>5.3132348414393397E-2</v>
      </c>
      <c r="AA1233" s="14">
        <v>3.0140018315413599E-2</v>
      </c>
    </row>
    <row r="1234" spans="2:27" x14ac:dyDescent="0.3">
      <c r="B1234" t="s">
        <v>52</v>
      </c>
      <c r="C1234" s="14">
        <v>5.4933877603203701E-2</v>
      </c>
      <c r="D1234" s="14">
        <v>2.88512997136403E-2</v>
      </c>
      <c r="E1234" s="14">
        <v>8.06021105217056E-2</v>
      </c>
      <c r="F1234" s="14"/>
      <c r="G1234" s="14">
        <v>8.5199550444814795E-2</v>
      </c>
      <c r="H1234" s="14">
        <v>4.7939104026373303E-2</v>
      </c>
      <c r="I1234" s="14">
        <v>6.5143450122312305E-2</v>
      </c>
      <c r="J1234" s="14">
        <v>6.90555205709171E-2</v>
      </c>
      <c r="K1234" s="14">
        <v>4.9845078424767202E-2</v>
      </c>
      <c r="L1234" s="14">
        <v>2.4176641573011901E-2</v>
      </c>
      <c r="M1234" s="14"/>
      <c r="N1234" s="14">
        <v>5.1243477450549899E-2</v>
      </c>
      <c r="O1234" s="14">
        <v>3.9762578514370699E-2</v>
      </c>
      <c r="P1234" s="14">
        <v>2.4624657411093698E-2</v>
      </c>
      <c r="Q1234" s="14">
        <v>1.52056964976581E-2</v>
      </c>
      <c r="R1234" s="14">
        <v>7.0446829089327201E-2</v>
      </c>
      <c r="S1234" s="14"/>
      <c r="T1234" s="14">
        <v>5.82019252940933E-2</v>
      </c>
      <c r="U1234" s="14">
        <v>5.2877958664089501E-2</v>
      </c>
      <c r="V1234" s="14"/>
      <c r="W1234" s="14">
        <v>3.8348146024166099E-2</v>
      </c>
      <c r="X1234" s="14">
        <v>5.87464645270456E-2</v>
      </c>
      <c r="Y1234" s="14"/>
      <c r="Z1234" s="14">
        <v>3.7393277116452302E-2</v>
      </c>
      <c r="AA1234" s="14">
        <v>6.6194637713101398E-2</v>
      </c>
    </row>
    <row r="1235" spans="2:27" x14ac:dyDescent="0.3">
      <c r="B1235" t="s">
        <v>53</v>
      </c>
      <c r="C1235" s="14">
        <v>0.62634810369076799</v>
      </c>
      <c r="D1235" s="14">
        <v>0.67963089044889802</v>
      </c>
      <c r="E1235" s="14">
        <v>0.57371411894021695</v>
      </c>
      <c r="F1235" s="14"/>
      <c r="G1235" s="14">
        <v>0.43713823768723398</v>
      </c>
      <c r="H1235" s="14">
        <v>0.58514314652200194</v>
      </c>
      <c r="I1235" s="14">
        <v>0.633873018792669</v>
      </c>
      <c r="J1235" s="14">
        <v>0.651031264565891</v>
      </c>
      <c r="K1235" s="14">
        <v>0.68508127796282803</v>
      </c>
      <c r="L1235" s="14">
        <v>0.72009163629353901</v>
      </c>
      <c r="M1235" s="14"/>
      <c r="N1235" s="14">
        <v>0.54930758099702703</v>
      </c>
      <c r="O1235" s="14">
        <v>0.74877431032794595</v>
      </c>
      <c r="P1235" s="14">
        <v>0.82544760411084495</v>
      </c>
      <c r="Q1235" s="14">
        <v>0.58818122156713204</v>
      </c>
      <c r="R1235" s="14">
        <v>0.43708473352584098</v>
      </c>
      <c r="S1235" s="14"/>
      <c r="T1235" s="14">
        <v>0.64886579324467497</v>
      </c>
      <c r="U1235" s="14">
        <v>0.61218229315255901</v>
      </c>
      <c r="V1235" s="14"/>
      <c r="W1235" s="14">
        <v>0.73159501541793903</v>
      </c>
      <c r="X1235" s="14">
        <v>0.60215483868382103</v>
      </c>
      <c r="Y1235" s="14"/>
      <c r="Z1235" s="14">
        <v>0.60305221467889403</v>
      </c>
      <c r="AA1235" s="14">
        <v>0.64130365882741502</v>
      </c>
    </row>
    <row r="1236" spans="2:27" x14ac:dyDescent="0.3">
      <c r="B1236" t="s">
        <v>54</v>
      </c>
      <c r="C1236" s="14">
        <v>0.12242294308988599</v>
      </c>
      <c r="D1236" s="14">
        <v>0.112907766710447</v>
      </c>
      <c r="E1236" s="14">
        <v>0.13137211787071201</v>
      </c>
      <c r="F1236" s="14"/>
      <c r="G1236" s="14">
        <v>0.212517597883607</v>
      </c>
      <c r="H1236" s="14">
        <v>9.8757791791960203E-2</v>
      </c>
      <c r="I1236" s="14">
        <v>0.118846038593045</v>
      </c>
      <c r="J1236" s="14">
        <v>0.12947766365060601</v>
      </c>
      <c r="K1236" s="14">
        <v>9.5171110582518398E-2</v>
      </c>
      <c r="L1236" s="14">
        <v>9.7219157690951699E-2</v>
      </c>
      <c r="M1236" s="14"/>
      <c r="N1236" s="14">
        <v>0.168433124994327</v>
      </c>
      <c r="O1236" s="14">
        <v>6.0644730504465102E-2</v>
      </c>
      <c r="P1236" s="14">
        <v>5.0616375294136498E-2</v>
      </c>
      <c r="Q1236" s="14">
        <v>0.16626659184197801</v>
      </c>
      <c r="R1236" s="14">
        <v>0.27456677543935998</v>
      </c>
      <c r="S1236" s="14"/>
      <c r="T1236" s="14">
        <v>0.104292425809837</v>
      </c>
      <c r="U1236" s="14">
        <v>0.13382879679144</v>
      </c>
      <c r="V1236" s="14"/>
      <c r="W1236" s="14">
        <v>8.3202238864897193E-2</v>
      </c>
      <c r="X1236" s="14">
        <v>0.13143866502891999</v>
      </c>
      <c r="Y1236" s="14"/>
      <c r="Z1236" s="14">
        <v>0.16531524436508599</v>
      </c>
      <c r="AA1236" s="14">
        <v>9.4886832476894001E-2</v>
      </c>
    </row>
    <row r="1237" spans="2:27" x14ac:dyDescent="0.3">
      <c r="B1237" t="s">
        <v>55</v>
      </c>
      <c r="C1237" s="14">
        <v>0.50392516060088199</v>
      </c>
      <c r="D1237" s="14">
        <v>0.56672312373845002</v>
      </c>
      <c r="E1237" s="14">
        <v>0.442342001069505</v>
      </c>
      <c r="F1237" s="14"/>
      <c r="G1237" s="14">
        <v>0.22462063980362701</v>
      </c>
      <c r="H1237" s="14">
        <v>0.48638535473004202</v>
      </c>
      <c r="I1237" s="14">
        <v>0.51502698019962401</v>
      </c>
      <c r="J1237" s="14">
        <v>0.52155360091528502</v>
      </c>
      <c r="K1237" s="14">
        <v>0.58991016738030899</v>
      </c>
      <c r="L1237" s="14">
        <v>0.62287247860258699</v>
      </c>
      <c r="M1237" s="14"/>
      <c r="N1237" s="14">
        <v>0.38087445600269998</v>
      </c>
      <c r="O1237" s="14">
        <v>0.68812957982348</v>
      </c>
      <c r="P1237" s="14">
        <v>0.77483122881670896</v>
      </c>
      <c r="Q1237" s="14">
        <v>0.42191462972515498</v>
      </c>
      <c r="R1237" s="14">
        <v>0.16251795808648101</v>
      </c>
      <c r="S1237" s="14"/>
      <c r="T1237" s="14">
        <v>0.54457336743483797</v>
      </c>
      <c r="U1237" s="14">
        <v>0.47835349636111801</v>
      </c>
      <c r="V1237" s="14"/>
      <c r="W1237" s="14">
        <v>0.64839277655304095</v>
      </c>
      <c r="X1237" s="14">
        <v>0.47071617365490198</v>
      </c>
      <c r="Y1237" s="14"/>
      <c r="Z1237" s="14">
        <v>0.43773697031380898</v>
      </c>
      <c r="AA1237" s="14">
        <v>0.54641682635052102</v>
      </c>
    </row>
    <row r="1238" spans="2:27" x14ac:dyDescent="0.3">
      <c r="C1238" s="14"/>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row>
    <row r="1239" spans="2:27" x14ac:dyDescent="0.3">
      <c r="B1239" s="6" t="s">
        <v>430</v>
      </c>
      <c r="C1239" s="14"/>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row>
    <row r="1240" spans="2:27" x14ac:dyDescent="0.3">
      <c r="B1240" s="24" t="s">
        <v>59</v>
      </c>
      <c r="C1240" s="14"/>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row>
    <row r="1241" spans="2:27" x14ac:dyDescent="0.3">
      <c r="B1241" t="s">
        <v>47</v>
      </c>
      <c r="C1241" s="14">
        <v>0.12927400397990299</v>
      </c>
      <c r="D1241" s="14">
        <v>0.149471861109464</v>
      </c>
      <c r="E1241" s="14">
        <v>0.10924954043606599</v>
      </c>
      <c r="F1241" s="14"/>
      <c r="G1241" s="14">
        <v>6.3519986063166098E-2</v>
      </c>
      <c r="H1241" s="14">
        <v>0.14115180757377599</v>
      </c>
      <c r="I1241" s="14">
        <v>0.134986853874319</v>
      </c>
      <c r="J1241" s="14">
        <v>0.16288000431994101</v>
      </c>
      <c r="K1241" s="14">
        <v>0.126294966559967</v>
      </c>
      <c r="L1241" s="14">
        <v>0.13347384181721</v>
      </c>
      <c r="M1241" s="14"/>
      <c r="N1241" s="14">
        <v>0.12203802648456399</v>
      </c>
      <c r="O1241" s="14">
        <v>9.93307649464827E-2</v>
      </c>
      <c r="P1241" s="14">
        <v>0.173658390895889</v>
      </c>
      <c r="Q1241" s="14">
        <v>0.154350050231991</v>
      </c>
      <c r="R1241" s="14">
        <v>0.16428189266489601</v>
      </c>
      <c r="S1241" s="14"/>
      <c r="T1241" s="14">
        <v>0.12891795165516701</v>
      </c>
      <c r="U1241" s="14">
        <v>0.12949799542279999</v>
      </c>
      <c r="V1241" s="14"/>
      <c r="W1241" s="14">
        <v>0.12916035443610299</v>
      </c>
      <c r="X1241" s="14">
        <v>0.129300128770511</v>
      </c>
      <c r="Y1241" s="14"/>
      <c r="Z1241" s="14">
        <v>0.14369802425691899</v>
      </c>
      <c r="AA1241" s="14">
        <v>0.120014034101308</v>
      </c>
    </row>
    <row r="1242" spans="2:27" x14ac:dyDescent="0.3">
      <c r="B1242" t="s">
        <v>48</v>
      </c>
      <c r="C1242" s="14">
        <v>0.34140256820512899</v>
      </c>
      <c r="D1242" s="14">
        <v>0.34253683279258901</v>
      </c>
      <c r="E1242" s="14">
        <v>0.340809222410562</v>
      </c>
      <c r="F1242" s="14"/>
      <c r="G1242" s="14">
        <v>0.36095996671758801</v>
      </c>
      <c r="H1242" s="14">
        <v>0.38992287183549701</v>
      </c>
      <c r="I1242" s="14">
        <v>0.31734613294679698</v>
      </c>
      <c r="J1242" s="14">
        <v>0.32248857805834202</v>
      </c>
      <c r="K1242" s="14">
        <v>0.35039944329514</v>
      </c>
      <c r="L1242" s="14">
        <v>0.31781933239284998</v>
      </c>
      <c r="M1242" s="14"/>
      <c r="N1242" s="14">
        <v>0.37367760901185698</v>
      </c>
      <c r="O1242" s="14">
        <v>0.31710676054522202</v>
      </c>
      <c r="P1242" s="14">
        <v>0.35230916691967401</v>
      </c>
      <c r="Q1242" s="14">
        <v>0.36323900559123301</v>
      </c>
      <c r="R1242" s="14">
        <v>0.39700225379224502</v>
      </c>
      <c r="S1242" s="14"/>
      <c r="T1242" s="14">
        <v>0.35159169007972402</v>
      </c>
      <c r="U1242" s="14">
        <v>0.33499262238539101</v>
      </c>
      <c r="V1242" s="14"/>
      <c r="W1242" s="14">
        <v>0.33330100573376298</v>
      </c>
      <c r="X1242" s="14">
        <v>0.343264886487191</v>
      </c>
      <c r="Y1242" s="14"/>
      <c r="Z1242" s="14">
        <v>0.34700685525418301</v>
      </c>
      <c r="AA1242" s="14">
        <v>0.337804713496901</v>
      </c>
    </row>
    <row r="1243" spans="2:27" x14ac:dyDescent="0.3">
      <c r="B1243" t="s">
        <v>49</v>
      </c>
      <c r="C1243" s="14">
        <v>0.29979867115854603</v>
      </c>
      <c r="D1243" s="14">
        <v>0.29466332066003897</v>
      </c>
      <c r="E1243" s="14">
        <v>0.30473126060738198</v>
      </c>
      <c r="F1243" s="14"/>
      <c r="G1243" s="14">
        <v>0.30548574739754703</v>
      </c>
      <c r="H1243" s="14">
        <v>0.26696992549392001</v>
      </c>
      <c r="I1243" s="14">
        <v>0.30022098147508303</v>
      </c>
      <c r="J1243" s="14">
        <v>0.28343888228882003</v>
      </c>
      <c r="K1243" s="14">
        <v>0.301849022485285</v>
      </c>
      <c r="L1243" s="14">
        <v>0.33421482712330702</v>
      </c>
      <c r="M1243" s="14"/>
      <c r="N1243" s="14">
        <v>0.27313929643353901</v>
      </c>
      <c r="O1243" s="14">
        <v>0.35213307841766001</v>
      </c>
      <c r="P1243" s="14">
        <v>0.29069348308493098</v>
      </c>
      <c r="Q1243" s="14">
        <v>0.27547924450022598</v>
      </c>
      <c r="R1243" s="14">
        <v>0.207490730530562</v>
      </c>
      <c r="S1243" s="14"/>
      <c r="T1243" s="14">
        <v>0.30261644734410398</v>
      </c>
      <c r="U1243" s="14">
        <v>0.29802601666448097</v>
      </c>
      <c r="V1243" s="14"/>
      <c r="W1243" s="14">
        <v>0.33129907578640799</v>
      </c>
      <c r="X1243" s="14">
        <v>0.29255762603445201</v>
      </c>
      <c r="Y1243" s="14"/>
      <c r="Z1243" s="14">
        <v>0.27704157342963098</v>
      </c>
      <c r="AA1243" s="14">
        <v>0.31440833167252602</v>
      </c>
    </row>
    <row r="1244" spans="2:27" x14ac:dyDescent="0.3">
      <c r="B1244" t="s">
        <v>50</v>
      </c>
      <c r="C1244" s="14">
        <v>9.0700750885284606E-2</v>
      </c>
      <c r="D1244" s="14">
        <v>0.10272997893986301</v>
      </c>
      <c r="E1244" s="14">
        <v>7.9309468849711101E-2</v>
      </c>
      <c r="F1244" s="14"/>
      <c r="G1244" s="14">
        <v>0.12621015087288801</v>
      </c>
      <c r="H1244" s="14">
        <v>7.9839701059390603E-2</v>
      </c>
      <c r="I1244" s="14">
        <v>9.6261387484789698E-2</v>
      </c>
      <c r="J1244" s="14">
        <v>7.2912883568448397E-2</v>
      </c>
      <c r="K1244" s="14">
        <v>8.1191047377102907E-2</v>
      </c>
      <c r="L1244" s="14">
        <v>9.2188764392082304E-2</v>
      </c>
      <c r="M1244" s="14"/>
      <c r="N1244" s="14">
        <v>0.113465276567144</v>
      </c>
      <c r="O1244" s="14">
        <v>0.117610366942377</v>
      </c>
      <c r="P1244" s="14">
        <v>6.8276507001866202E-2</v>
      </c>
      <c r="Q1244" s="14">
        <v>0.108290806231102</v>
      </c>
      <c r="R1244" s="14">
        <v>7.0220474009922998E-2</v>
      </c>
      <c r="S1244" s="14"/>
      <c r="T1244" s="14">
        <v>7.5912093039539399E-2</v>
      </c>
      <c r="U1244" s="14">
        <v>0.100004250902713</v>
      </c>
      <c r="V1244" s="14"/>
      <c r="W1244" s="14">
        <v>8.0317863196765302E-2</v>
      </c>
      <c r="X1244" s="14">
        <v>9.3087480806984202E-2</v>
      </c>
      <c r="Y1244" s="14"/>
      <c r="Z1244" s="14">
        <v>0.114833398298298</v>
      </c>
      <c r="AA1244" s="14">
        <v>7.5208011424059099E-2</v>
      </c>
    </row>
    <row r="1245" spans="2:27" x14ac:dyDescent="0.3">
      <c r="B1245" t="s">
        <v>51</v>
      </c>
      <c r="C1245" s="14">
        <v>2.0439359704811901E-2</v>
      </c>
      <c r="D1245" s="14">
        <v>2.5614699031438599E-2</v>
      </c>
      <c r="E1245" s="14">
        <v>1.54669222086911E-2</v>
      </c>
      <c r="F1245" s="14"/>
      <c r="G1245" s="14">
        <v>1.34281235242585E-2</v>
      </c>
      <c r="H1245" s="14">
        <v>3.0480320537066799E-2</v>
      </c>
      <c r="I1245" s="14">
        <v>2.3729327716700301E-2</v>
      </c>
      <c r="J1245" s="14">
        <v>8.1442008727342103E-3</v>
      </c>
      <c r="K1245" s="14">
        <v>1.7829017266857601E-2</v>
      </c>
      <c r="L1245" s="14">
        <v>2.59851239204025E-2</v>
      </c>
      <c r="M1245" s="14"/>
      <c r="N1245" s="14">
        <v>1.12502172168272E-2</v>
      </c>
      <c r="O1245" s="14">
        <v>2.8935784597657499E-2</v>
      </c>
      <c r="P1245" s="14">
        <v>3.5975374539376E-2</v>
      </c>
      <c r="Q1245" s="14">
        <v>1.8363257560707301E-2</v>
      </c>
      <c r="R1245" s="14">
        <v>2.1828028269788899E-2</v>
      </c>
      <c r="S1245" s="14"/>
      <c r="T1245" s="14">
        <v>2.5219672568209801E-2</v>
      </c>
      <c r="U1245" s="14">
        <v>1.7432079309807599E-2</v>
      </c>
      <c r="V1245" s="14"/>
      <c r="W1245" s="14">
        <v>2.3606884353503998E-2</v>
      </c>
      <c r="X1245" s="14">
        <v>1.97112360764388E-2</v>
      </c>
      <c r="Y1245" s="14"/>
      <c r="Z1245" s="14">
        <v>2.14424910530541E-2</v>
      </c>
      <c r="AA1245" s="14">
        <v>1.9795366844943402E-2</v>
      </c>
    </row>
    <row r="1246" spans="2:27" x14ac:dyDescent="0.3">
      <c r="B1246" t="s">
        <v>52</v>
      </c>
      <c r="C1246" s="14">
        <v>0.118384646066326</v>
      </c>
      <c r="D1246" s="14">
        <v>8.4983307466605401E-2</v>
      </c>
      <c r="E1246" s="14">
        <v>0.15043358548758801</v>
      </c>
      <c r="F1246" s="14"/>
      <c r="G1246" s="14">
        <v>0.130396025424552</v>
      </c>
      <c r="H1246" s="14">
        <v>9.1635373500350198E-2</v>
      </c>
      <c r="I1246" s="14">
        <v>0.12745531650231201</v>
      </c>
      <c r="J1246" s="14">
        <v>0.15013545089171401</v>
      </c>
      <c r="K1246" s="14">
        <v>0.122436503015648</v>
      </c>
      <c r="L1246" s="14">
        <v>9.6318110354148001E-2</v>
      </c>
      <c r="M1246" s="14"/>
      <c r="N1246" s="14">
        <v>0.10642957428607</v>
      </c>
      <c r="O1246" s="14">
        <v>8.4883244550600104E-2</v>
      </c>
      <c r="P1246" s="14">
        <v>7.9087077558263497E-2</v>
      </c>
      <c r="Q1246" s="14">
        <v>8.0277635884740794E-2</v>
      </c>
      <c r="R1246" s="14">
        <v>0.13917662073258399</v>
      </c>
      <c r="S1246" s="14"/>
      <c r="T1246" s="14">
        <v>0.115742145313255</v>
      </c>
      <c r="U1246" s="14">
        <v>0.120047035314808</v>
      </c>
      <c r="V1246" s="14"/>
      <c r="W1246" s="14">
        <v>0.102314816493457</v>
      </c>
      <c r="X1246" s="14">
        <v>0.122078641824422</v>
      </c>
      <c r="Y1246" s="14"/>
      <c r="Z1246" s="14">
        <v>9.5977657707914193E-2</v>
      </c>
      <c r="AA1246" s="14">
        <v>0.13276954246026201</v>
      </c>
    </row>
    <row r="1247" spans="2:27" x14ac:dyDescent="0.3">
      <c r="B1247" t="s">
        <v>53</v>
      </c>
      <c r="C1247" s="14">
        <v>0.47067657218503201</v>
      </c>
      <c r="D1247" s="14">
        <v>0.49200869390205298</v>
      </c>
      <c r="E1247" s="14">
        <v>0.45005876284662799</v>
      </c>
      <c r="F1247" s="14"/>
      <c r="G1247" s="14">
        <v>0.42447995278075401</v>
      </c>
      <c r="H1247" s="14">
        <v>0.531074679409273</v>
      </c>
      <c r="I1247" s="14">
        <v>0.452332986821116</v>
      </c>
      <c r="J1247" s="14">
        <v>0.48536858237828301</v>
      </c>
      <c r="K1247" s="14">
        <v>0.47669440985510703</v>
      </c>
      <c r="L1247" s="14">
        <v>0.45129317421005999</v>
      </c>
      <c r="M1247" s="14"/>
      <c r="N1247" s="14">
        <v>0.49571563549642</v>
      </c>
      <c r="O1247" s="14">
        <v>0.41643752549170499</v>
      </c>
      <c r="P1247" s="14">
        <v>0.52596755781556404</v>
      </c>
      <c r="Q1247" s="14">
        <v>0.51758905582322401</v>
      </c>
      <c r="R1247" s="14">
        <v>0.56128414645714098</v>
      </c>
      <c r="S1247" s="14"/>
      <c r="T1247" s="14">
        <v>0.48050964173489102</v>
      </c>
      <c r="U1247" s="14">
        <v>0.46449061780819001</v>
      </c>
      <c r="V1247" s="14"/>
      <c r="W1247" s="14">
        <v>0.462461360169866</v>
      </c>
      <c r="X1247" s="14">
        <v>0.472565015257702</v>
      </c>
      <c r="Y1247" s="14"/>
      <c r="Z1247" s="14">
        <v>0.49070487951110198</v>
      </c>
      <c r="AA1247" s="14">
        <v>0.45781874759820901</v>
      </c>
    </row>
    <row r="1248" spans="2:27" x14ac:dyDescent="0.3">
      <c r="B1248" t="s">
        <v>54</v>
      </c>
      <c r="C1248" s="14">
        <v>0.111140110590097</v>
      </c>
      <c r="D1248" s="14">
        <v>0.128344677971302</v>
      </c>
      <c r="E1248" s="14">
        <v>9.4776391058402104E-2</v>
      </c>
      <c r="F1248" s="14"/>
      <c r="G1248" s="14">
        <v>0.13963827439714699</v>
      </c>
      <c r="H1248" s="14">
        <v>0.110320021596457</v>
      </c>
      <c r="I1248" s="14">
        <v>0.11999071520149</v>
      </c>
      <c r="J1248" s="14">
        <v>8.1057084441182606E-2</v>
      </c>
      <c r="K1248" s="14">
        <v>9.9020064643960501E-2</v>
      </c>
      <c r="L1248" s="14">
        <v>0.118173888312485</v>
      </c>
      <c r="M1248" s="14"/>
      <c r="N1248" s="14">
        <v>0.124715493783971</v>
      </c>
      <c r="O1248" s="14">
        <v>0.146546151540035</v>
      </c>
      <c r="P1248" s="14">
        <v>0.104251881541242</v>
      </c>
      <c r="Q1248" s="14">
        <v>0.12665406379180999</v>
      </c>
      <c r="R1248" s="14">
        <v>9.2048502279711897E-2</v>
      </c>
      <c r="S1248" s="14"/>
      <c r="T1248" s="14">
        <v>0.101131765607749</v>
      </c>
      <c r="U1248" s="14">
        <v>0.11743633021252101</v>
      </c>
      <c r="V1248" s="14"/>
      <c r="W1248" s="14">
        <v>0.10392474755026899</v>
      </c>
      <c r="X1248" s="14">
        <v>0.11279871688342299</v>
      </c>
      <c r="Y1248" s="14"/>
      <c r="Z1248" s="14">
        <v>0.13627588935135199</v>
      </c>
      <c r="AA1248" s="14">
        <v>9.5003378269002597E-2</v>
      </c>
    </row>
    <row r="1249" spans="2:27" x14ac:dyDescent="0.3">
      <c r="B1249" t="s">
        <v>55</v>
      </c>
      <c r="C1249" s="14">
        <v>0.35953646159493502</v>
      </c>
      <c r="D1249" s="14">
        <v>0.36366401593075098</v>
      </c>
      <c r="E1249" s="14">
        <v>0.35528237178822586</v>
      </c>
      <c r="F1249" s="14" t="s">
        <v>15</v>
      </c>
      <c r="G1249" s="14">
        <v>0.28484167838360702</v>
      </c>
      <c r="H1249" s="14">
        <v>0.42075465781281601</v>
      </c>
      <c r="I1249" s="14">
        <v>0.33234227161962598</v>
      </c>
      <c r="J1249" s="14">
        <v>0.40431149793710042</v>
      </c>
      <c r="K1249" s="14">
        <v>0.37767434521114651</v>
      </c>
      <c r="L1249" s="14">
        <v>0.333119285897575</v>
      </c>
      <c r="M1249" s="14" t="s">
        <v>15</v>
      </c>
      <c r="N1249" s="14">
        <v>0.37100014171244899</v>
      </c>
      <c r="O1249" s="14">
        <v>0.26989137395166996</v>
      </c>
      <c r="P1249" s="14">
        <v>0.42171567627432205</v>
      </c>
      <c r="Q1249" s="14">
        <v>0.39093499203141402</v>
      </c>
      <c r="R1249" s="14">
        <v>0.46923564417742908</v>
      </c>
      <c r="S1249" s="14" t="s">
        <v>15</v>
      </c>
      <c r="T1249" s="14">
        <v>0.37937787612714202</v>
      </c>
      <c r="U1249" s="14">
        <v>0.34705428759566903</v>
      </c>
      <c r="V1249" s="14" t="s">
        <v>15</v>
      </c>
      <c r="W1249" s="14">
        <v>0.35853661261959702</v>
      </c>
      <c r="X1249" s="14">
        <v>0.35976629837427898</v>
      </c>
      <c r="Y1249" s="14" t="s">
        <v>15</v>
      </c>
      <c r="Z1249" s="14">
        <v>0.35442899015974999</v>
      </c>
      <c r="AA1249" s="14">
        <v>0.36281536932920644</v>
      </c>
    </row>
    <row r="1250" spans="2:27" x14ac:dyDescent="0.3">
      <c r="C1250" s="14"/>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row>
    <row r="1251" spans="2:27" x14ac:dyDescent="0.3">
      <c r="C1251" s="14"/>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56</v>
      </c>
      <c r="E2" s="26"/>
      <c r="F2" s="26"/>
      <c r="G2" s="26"/>
      <c r="H2" s="26"/>
    </row>
    <row r="6" spans="2:8" ht="49.95" customHeight="1" x14ac:dyDescent="0.3">
      <c r="B6" s="17" t="s">
        <v>15</v>
      </c>
      <c r="C6" s="17" t="s">
        <v>42</v>
      </c>
      <c r="D6" s="17" t="s">
        <v>43</v>
      </c>
      <c r="E6" s="17" t="s">
        <v>44</v>
      </c>
      <c r="F6" s="17" t="s">
        <v>45</v>
      </c>
      <c r="G6" s="17" t="s">
        <v>46</v>
      </c>
    </row>
    <row r="7" spans="2:8" x14ac:dyDescent="0.3">
      <c r="B7" s="15" t="s">
        <v>47</v>
      </c>
      <c r="C7" s="14">
        <v>0.41924356629190801</v>
      </c>
      <c r="D7" s="14">
        <v>0.20844791401993501</v>
      </c>
      <c r="E7" s="14">
        <v>0.34438340775743398</v>
      </c>
      <c r="F7" s="14">
        <v>0.22066470593788001</v>
      </c>
      <c r="G7" s="14">
        <v>0.116706409181685</v>
      </c>
    </row>
    <row r="8" spans="2:8" x14ac:dyDescent="0.3">
      <c r="B8" s="15" t="s">
        <v>48</v>
      </c>
      <c r="C8" s="14">
        <v>0.42605196368341802</v>
      </c>
      <c r="D8" s="14">
        <v>0.40977359144522002</v>
      </c>
      <c r="E8" s="14">
        <v>0.320956114004044</v>
      </c>
      <c r="F8" s="14">
        <v>0.37364420092166301</v>
      </c>
      <c r="G8" s="14">
        <v>0.271129997456726</v>
      </c>
    </row>
    <row r="9" spans="2:8" x14ac:dyDescent="0.3">
      <c r="B9" s="15" t="s">
        <v>49</v>
      </c>
      <c r="C9" s="14">
        <v>0.101621191480741</v>
      </c>
      <c r="D9" s="14">
        <v>0.20771799866111201</v>
      </c>
      <c r="E9" s="14">
        <v>0.19694283482081601</v>
      </c>
      <c r="F9" s="14">
        <v>0.23681136381433299</v>
      </c>
      <c r="G9" s="14">
        <v>0.21970568769385601</v>
      </c>
    </row>
    <row r="10" spans="2:8" x14ac:dyDescent="0.3">
      <c r="B10" s="15" t="s">
        <v>50</v>
      </c>
      <c r="C10" s="14">
        <v>3.5566072185455697E-2</v>
      </c>
      <c r="D10" s="14">
        <v>9.01917834506136E-2</v>
      </c>
      <c r="E10" s="14">
        <v>9.87533509597735E-2</v>
      </c>
      <c r="F10" s="14">
        <v>9.5167610352611398E-2</v>
      </c>
      <c r="G10" s="14">
        <v>0.22006053577639201</v>
      </c>
    </row>
    <row r="11" spans="2:8" x14ac:dyDescent="0.3">
      <c r="B11" s="15" t="s">
        <v>51</v>
      </c>
      <c r="C11" s="14">
        <v>7.5765236087414096E-3</v>
      </c>
      <c r="D11" s="14">
        <v>2.6387438762502598E-2</v>
      </c>
      <c r="E11" s="14">
        <v>2.4743983824442001E-2</v>
      </c>
      <c r="F11" s="14">
        <v>5.5366794124632197E-2</v>
      </c>
      <c r="G11" s="14">
        <v>0.121605557283171</v>
      </c>
    </row>
    <row r="12" spans="2:8" x14ac:dyDescent="0.3">
      <c r="B12" s="15" t="s">
        <v>52</v>
      </c>
      <c r="C12" s="14">
        <v>9.9406827497364597E-3</v>
      </c>
      <c r="D12" s="14">
        <v>5.7481273660616998E-2</v>
      </c>
      <c r="E12" s="14">
        <v>1.42203086334909E-2</v>
      </c>
      <c r="F12" s="14">
        <v>1.8345324848880899E-2</v>
      </c>
      <c r="G12" s="14">
        <v>5.07918126081707E-2</v>
      </c>
    </row>
    <row r="13" spans="2:8" x14ac:dyDescent="0.3">
      <c r="B13" s="20" t="s">
        <v>53</v>
      </c>
      <c r="C13" s="18">
        <v>0.84529552997532598</v>
      </c>
      <c r="D13" s="18">
        <v>0.61822150546515497</v>
      </c>
      <c r="E13" s="18">
        <v>0.66533952176147804</v>
      </c>
      <c r="F13" s="18">
        <v>0.59430890685954296</v>
      </c>
      <c r="G13" s="18">
        <v>0.38783640663841101</v>
      </c>
    </row>
    <row r="14" spans="2:8" x14ac:dyDescent="0.3">
      <c r="B14" s="20" t="s">
        <v>54</v>
      </c>
      <c r="C14" s="18">
        <v>4.3142595794197103E-2</v>
      </c>
      <c r="D14" s="18">
        <v>0.11657922221311599</v>
      </c>
      <c r="E14" s="18">
        <v>0.123497334784215</v>
      </c>
      <c r="F14" s="18">
        <v>0.150534404477244</v>
      </c>
      <c r="G14" s="18">
        <v>0.34166609305956203</v>
      </c>
    </row>
    <row r="15" spans="2:8" x14ac:dyDescent="0.3">
      <c r="B15" s="20" t="s">
        <v>55</v>
      </c>
      <c r="C15" s="19">
        <v>0.80215293418112898</v>
      </c>
      <c r="D15" s="19">
        <v>0.50164228325203897</v>
      </c>
      <c r="E15" s="19">
        <v>0.54184218697726205</v>
      </c>
      <c r="F15" s="19">
        <v>0.44377450238229899</v>
      </c>
      <c r="G15" s="19">
        <v>4.61703135788488E-2</v>
      </c>
    </row>
    <row r="16" spans="2:8" x14ac:dyDescent="0.3">
      <c r="B16" s="16"/>
      <c r="C16" s="16"/>
      <c r="D16" s="16"/>
      <c r="E16" s="16"/>
      <c r="F16" s="16"/>
      <c r="G16" s="16"/>
    </row>
    <row r="17" spans="2:2" x14ac:dyDescent="0.3">
      <c r="B17" t="s">
        <v>57</v>
      </c>
    </row>
    <row r="18" spans="2:2" x14ac:dyDescent="0.3">
      <c r="B18" t="s">
        <v>58</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0.41924356629190801</v>
      </c>
      <c r="D9" s="14">
        <v>0.39912695683507299</v>
      </c>
      <c r="E9" s="14">
        <v>0.43845686451635901</v>
      </c>
      <c r="F9" s="14"/>
      <c r="G9" s="14">
        <v>0.25268107249929</v>
      </c>
      <c r="H9" s="14">
        <v>0.30172118771365403</v>
      </c>
      <c r="I9" s="14">
        <v>0.41342959317169597</v>
      </c>
      <c r="J9" s="14">
        <v>0.50938753657879998</v>
      </c>
      <c r="K9" s="14">
        <v>0.47101106027992401</v>
      </c>
      <c r="L9" s="14">
        <v>0.52238751472795397</v>
      </c>
      <c r="M9" s="14"/>
      <c r="N9" s="14">
        <v>0.30547653028579802</v>
      </c>
      <c r="O9" s="14">
        <v>0.40591617462421697</v>
      </c>
      <c r="P9" s="14">
        <v>0.60212407031799897</v>
      </c>
      <c r="Q9" s="14">
        <v>0.46830029589245098</v>
      </c>
      <c r="R9" s="14">
        <v>0.39475559614098799</v>
      </c>
      <c r="S9" s="14"/>
      <c r="T9" s="14">
        <v>0.40834234806325698</v>
      </c>
      <c r="U9" s="14">
        <v>0.42610148977882101</v>
      </c>
      <c r="V9" s="14"/>
      <c r="W9" s="14">
        <v>0.52462847714689098</v>
      </c>
      <c r="X9" s="14">
        <v>0.39501857921905797</v>
      </c>
      <c r="Y9" s="14"/>
      <c r="Z9" s="14">
        <v>0.32493559435382402</v>
      </c>
      <c r="AA9" s="14">
        <v>0.47978764226284398</v>
      </c>
    </row>
    <row r="10" spans="2:27" x14ac:dyDescent="0.3">
      <c r="B10" s="15" t="s">
        <v>48</v>
      </c>
      <c r="C10" s="14">
        <v>0.42605196368341802</v>
      </c>
      <c r="D10" s="14">
        <v>0.41374669121189001</v>
      </c>
      <c r="E10" s="14">
        <v>0.43788677082299399</v>
      </c>
      <c r="F10" s="14"/>
      <c r="G10" s="14">
        <v>0.51561357500114902</v>
      </c>
      <c r="H10" s="14">
        <v>0.43728707595682598</v>
      </c>
      <c r="I10" s="14">
        <v>0.41038075326940299</v>
      </c>
      <c r="J10" s="14">
        <v>0.37460116975319702</v>
      </c>
      <c r="K10" s="14">
        <v>0.42443021722556401</v>
      </c>
      <c r="L10" s="14">
        <v>0.41288379150533899</v>
      </c>
      <c r="M10" s="14"/>
      <c r="N10" s="14">
        <v>0.47319179337223299</v>
      </c>
      <c r="O10" s="14">
        <v>0.48323586551027398</v>
      </c>
      <c r="P10" s="14">
        <v>0.33009136294817998</v>
      </c>
      <c r="Q10" s="14">
        <v>0.408332007378921</v>
      </c>
      <c r="R10" s="14">
        <v>0.40415068168457002</v>
      </c>
      <c r="S10" s="14"/>
      <c r="T10" s="14">
        <v>0.43192703720093401</v>
      </c>
      <c r="U10" s="14">
        <v>0.42235597266498098</v>
      </c>
      <c r="V10" s="14"/>
      <c r="W10" s="14">
        <v>0.42317264667270499</v>
      </c>
      <c r="X10" s="14">
        <v>0.42671383659100198</v>
      </c>
      <c r="Y10" s="14"/>
      <c r="Z10" s="14">
        <v>0.46430358496655</v>
      </c>
      <c r="AA10" s="14">
        <v>0.40149508882560703</v>
      </c>
    </row>
    <row r="11" spans="2:27" x14ac:dyDescent="0.3">
      <c r="B11" s="15" t="s">
        <v>49</v>
      </c>
      <c r="C11" s="14">
        <v>0.101621191480741</v>
      </c>
      <c r="D11" s="14">
        <v>0.124550384432651</v>
      </c>
      <c r="E11" s="14">
        <v>7.9633560951172105E-2</v>
      </c>
      <c r="F11" s="14"/>
      <c r="G11" s="14">
        <v>0.15805312303479499</v>
      </c>
      <c r="H11" s="14">
        <v>0.16245828650340999</v>
      </c>
      <c r="I11" s="14">
        <v>9.3226630890766604E-2</v>
      </c>
      <c r="J11" s="14">
        <v>7.7890665514238705E-2</v>
      </c>
      <c r="K11" s="14">
        <v>8.4858601243374396E-2</v>
      </c>
      <c r="L11" s="14">
        <v>5.1983101177423399E-2</v>
      </c>
      <c r="M11" s="14"/>
      <c r="N11" s="14">
        <v>0.136676300130639</v>
      </c>
      <c r="O11" s="14">
        <v>8.1607098125942204E-2</v>
      </c>
      <c r="P11" s="14">
        <v>3.4067572795670298E-2</v>
      </c>
      <c r="Q11" s="14">
        <v>6.6360130598871997E-2</v>
      </c>
      <c r="R11" s="14">
        <v>0.172282225530068</v>
      </c>
      <c r="S11" s="14"/>
      <c r="T11" s="14">
        <v>0.102506211675857</v>
      </c>
      <c r="U11" s="14">
        <v>0.101064427947053</v>
      </c>
      <c r="V11" s="14"/>
      <c r="W11" s="14">
        <v>4.7665575099079698E-2</v>
      </c>
      <c r="X11" s="14">
        <v>0.11402404971489501</v>
      </c>
      <c r="Y11" s="14"/>
      <c r="Z11" s="14">
        <v>0.13574699579055</v>
      </c>
      <c r="AA11" s="14">
        <v>7.9713019284451E-2</v>
      </c>
    </row>
    <row r="12" spans="2:27" x14ac:dyDescent="0.3">
      <c r="B12" s="15" t="s">
        <v>50</v>
      </c>
      <c r="C12" s="14">
        <v>3.5566072185455697E-2</v>
      </c>
      <c r="D12" s="14">
        <v>4.4162793310955302E-2</v>
      </c>
      <c r="E12" s="14">
        <v>2.7312606876075798E-2</v>
      </c>
      <c r="F12" s="14"/>
      <c r="G12" s="14">
        <v>4.8619266858354999E-2</v>
      </c>
      <c r="H12" s="14">
        <v>6.630297973872E-2</v>
      </c>
      <c r="I12" s="14">
        <v>5.2539839766593703E-2</v>
      </c>
      <c r="J12" s="14">
        <v>3.5737688326356702E-2</v>
      </c>
      <c r="K12" s="14">
        <v>8.1645813828330801E-3</v>
      </c>
      <c r="L12" s="14">
        <v>6.3824137287752597E-3</v>
      </c>
      <c r="M12" s="14"/>
      <c r="N12" s="14">
        <v>6.7668609986964598E-2</v>
      </c>
      <c r="O12" s="14">
        <v>2.46516194995272E-2</v>
      </c>
      <c r="P12" s="14">
        <v>2.2288904538161399E-2</v>
      </c>
      <c r="Q12" s="14">
        <v>5.3705269803621399E-2</v>
      </c>
      <c r="R12" s="14">
        <v>2.3734845290923599E-2</v>
      </c>
      <c r="S12" s="14"/>
      <c r="T12" s="14">
        <v>4.2356030979114501E-2</v>
      </c>
      <c r="U12" s="14">
        <v>3.1294529600993298E-2</v>
      </c>
      <c r="V12" s="14"/>
      <c r="W12" s="14">
        <v>0</v>
      </c>
      <c r="X12" s="14">
        <v>4.37416983916619E-2</v>
      </c>
      <c r="Y12" s="14"/>
      <c r="Z12" s="14">
        <v>5.4127997575194403E-2</v>
      </c>
      <c r="AA12" s="14">
        <v>2.36496392703145E-2</v>
      </c>
    </row>
    <row r="13" spans="2:27" x14ac:dyDescent="0.3">
      <c r="B13" s="15" t="s">
        <v>51</v>
      </c>
      <c r="C13" s="14">
        <v>7.5765236087414096E-3</v>
      </c>
      <c r="D13" s="14">
        <v>1.1394328255177E-2</v>
      </c>
      <c r="E13" s="14">
        <v>3.8795102430354998E-3</v>
      </c>
      <c r="F13" s="14"/>
      <c r="G13" s="14">
        <v>0</v>
      </c>
      <c r="H13" s="14">
        <v>1.5929208378930901E-2</v>
      </c>
      <c r="I13" s="14">
        <v>1.8225555508163401E-2</v>
      </c>
      <c r="J13" s="14">
        <v>2.38293982740813E-3</v>
      </c>
      <c r="K13" s="14">
        <v>2.7805066564215602E-3</v>
      </c>
      <c r="L13" s="14">
        <v>4.6058727911180699E-3</v>
      </c>
      <c r="M13" s="14"/>
      <c r="N13" s="14">
        <v>1.27047463793595E-2</v>
      </c>
      <c r="O13" s="14">
        <v>2.4482175470690302E-3</v>
      </c>
      <c r="P13" s="14">
        <v>1.14280893999897E-2</v>
      </c>
      <c r="Q13" s="14">
        <v>3.3022963261346299E-3</v>
      </c>
      <c r="R13" s="14">
        <v>5.0766513534507302E-3</v>
      </c>
      <c r="S13" s="14"/>
      <c r="T13" s="14">
        <v>1.0017555023571901E-2</v>
      </c>
      <c r="U13" s="14">
        <v>6.0408781128959196E-3</v>
      </c>
      <c r="V13" s="14"/>
      <c r="W13" s="14">
        <v>2.4183746843029499E-3</v>
      </c>
      <c r="X13" s="14">
        <v>8.7622350165757201E-3</v>
      </c>
      <c r="Y13" s="14"/>
      <c r="Z13" s="14">
        <v>1.3865511510712599E-2</v>
      </c>
      <c r="AA13" s="14">
        <v>3.5391028743922302E-3</v>
      </c>
    </row>
    <row r="14" spans="2:27" x14ac:dyDescent="0.3">
      <c r="B14" s="15" t="s">
        <v>52</v>
      </c>
      <c r="C14" s="14">
        <v>9.9406827497364597E-3</v>
      </c>
      <c r="D14" s="14">
        <v>7.0188459542536797E-3</v>
      </c>
      <c r="E14" s="14">
        <v>1.28306865903634E-2</v>
      </c>
      <c r="F14" s="14"/>
      <c r="G14" s="14">
        <v>2.5032962606410501E-2</v>
      </c>
      <c r="H14" s="14">
        <v>1.6301261708459299E-2</v>
      </c>
      <c r="I14" s="14">
        <v>1.21976273933773E-2</v>
      </c>
      <c r="J14" s="14">
        <v>0</v>
      </c>
      <c r="K14" s="14">
        <v>8.7550332118836605E-3</v>
      </c>
      <c r="L14" s="14">
        <v>1.75730606939042E-3</v>
      </c>
      <c r="M14" s="14"/>
      <c r="N14" s="14">
        <v>4.2820198450055202E-3</v>
      </c>
      <c r="O14" s="14">
        <v>2.1410246929710899E-3</v>
      </c>
      <c r="P14" s="14">
        <v>0</v>
      </c>
      <c r="Q14" s="14">
        <v>0</v>
      </c>
      <c r="R14" s="14">
        <v>0</v>
      </c>
      <c r="S14" s="14"/>
      <c r="T14" s="14">
        <v>4.8508170572651001E-3</v>
      </c>
      <c r="U14" s="14">
        <v>1.31427018952562E-2</v>
      </c>
      <c r="V14" s="14"/>
      <c r="W14" s="14">
        <v>2.1149263970220199E-3</v>
      </c>
      <c r="X14" s="14">
        <v>1.1739601066806099E-2</v>
      </c>
      <c r="Y14" s="14"/>
      <c r="Z14" s="14">
        <v>7.0203158031687998E-3</v>
      </c>
      <c r="AA14" s="14">
        <v>1.1815507482390899E-2</v>
      </c>
    </row>
    <row r="15" spans="2:27" x14ac:dyDescent="0.3">
      <c r="B15" s="15" t="s">
        <v>53</v>
      </c>
      <c r="C15" s="18">
        <v>0.84529552997532598</v>
      </c>
      <c r="D15" s="18">
        <v>0.81287364804696305</v>
      </c>
      <c r="E15" s="18">
        <v>0.876343635339353</v>
      </c>
      <c r="F15" s="18"/>
      <c r="G15" s="18">
        <v>0.76829464750043897</v>
      </c>
      <c r="H15" s="18">
        <v>0.73900826367048</v>
      </c>
      <c r="I15" s="18">
        <v>0.82381034644109896</v>
      </c>
      <c r="J15" s="18">
        <v>0.883988706331996</v>
      </c>
      <c r="K15" s="18">
        <v>0.89544127750548697</v>
      </c>
      <c r="L15" s="18">
        <v>0.93527130623329302</v>
      </c>
      <c r="M15" s="18"/>
      <c r="N15" s="18">
        <v>0.77866832365803196</v>
      </c>
      <c r="O15" s="18">
        <v>0.88915204013449001</v>
      </c>
      <c r="P15" s="18">
        <v>0.93221543326617895</v>
      </c>
      <c r="Q15" s="18">
        <v>0.87663230327137198</v>
      </c>
      <c r="R15" s="18">
        <v>0.79890627782555801</v>
      </c>
      <c r="S15" s="18"/>
      <c r="T15" s="18">
        <v>0.84026938526419104</v>
      </c>
      <c r="U15" s="18">
        <v>0.84845746244380105</v>
      </c>
      <c r="V15" s="18"/>
      <c r="W15" s="18">
        <v>0.94780112381959503</v>
      </c>
      <c r="X15" s="18">
        <v>0.82173241581006096</v>
      </c>
      <c r="Y15" s="18"/>
      <c r="Z15" s="18">
        <v>0.78923917932037402</v>
      </c>
      <c r="AA15" s="18">
        <v>0.88128273108845101</v>
      </c>
    </row>
    <row r="16" spans="2:27" x14ac:dyDescent="0.3">
      <c r="B16" s="15" t="s">
        <v>54</v>
      </c>
      <c r="C16" s="18">
        <v>4.3142595794197103E-2</v>
      </c>
      <c r="D16" s="18">
        <v>5.5557121566132399E-2</v>
      </c>
      <c r="E16" s="18">
        <v>3.1192117119111299E-2</v>
      </c>
      <c r="F16" s="18"/>
      <c r="G16" s="18">
        <v>4.8619266858354999E-2</v>
      </c>
      <c r="H16" s="18">
        <v>8.2232188117650901E-2</v>
      </c>
      <c r="I16" s="18">
        <v>7.0765395274757004E-2</v>
      </c>
      <c r="J16" s="18">
        <v>3.8120628153764803E-2</v>
      </c>
      <c r="K16" s="18">
        <v>1.09450880392546E-2</v>
      </c>
      <c r="L16" s="18">
        <v>1.09882865198933E-2</v>
      </c>
      <c r="M16" s="18"/>
      <c r="N16" s="18">
        <v>8.0373356366324103E-2</v>
      </c>
      <c r="O16" s="18">
        <v>2.7099837046596201E-2</v>
      </c>
      <c r="P16" s="18">
        <v>3.3716993938151203E-2</v>
      </c>
      <c r="Q16" s="18">
        <v>5.7007566129756E-2</v>
      </c>
      <c r="R16" s="18">
        <v>2.8811496644374299E-2</v>
      </c>
      <c r="S16" s="18"/>
      <c r="T16" s="18">
        <v>5.2373586002686302E-2</v>
      </c>
      <c r="U16" s="18">
        <v>3.7335407713889303E-2</v>
      </c>
      <c r="V16" s="18"/>
      <c r="W16" s="18">
        <v>2.4183746843029499E-3</v>
      </c>
      <c r="X16" s="18">
        <v>5.2503933408237599E-2</v>
      </c>
      <c r="Y16" s="18"/>
      <c r="Z16" s="18">
        <v>6.7993509085906997E-2</v>
      </c>
      <c r="AA16" s="18">
        <v>2.71887421447068E-2</v>
      </c>
    </row>
    <row r="17" spans="2:27" x14ac:dyDescent="0.3">
      <c r="B17" s="15" t="s">
        <v>55</v>
      </c>
      <c r="C17" s="19">
        <v>0.80215293418112898</v>
      </c>
      <c r="D17" s="19">
        <v>0.75731652648083003</v>
      </c>
      <c r="E17" s="19">
        <v>0.84515151822024204</v>
      </c>
      <c r="F17" s="19"/>
      <c r="G17" s="19">
        <v>0.71967538064208403</v>
      </c>
      <c r="H17" s="19">
        <v>0.65677607555282902</v>
      </c>
      <c r="I17" s="19">
        <v>0.75304495116634196</v>
      </c>
      <c r="J17" s="19">
        <v>0.84586807817823195</v>
      </c>
      <c r="K17" s="19">
        <v>0.88449618946623298</v>
      </c>
      <c r="L17" s="19">
        <v>0.92428301971339899</v>
      </c>
      <c r="M17" s="19"/>
      <c r="N17" s="19">
        <v>0.69829496729170704</v>
      </c>
      <c r="O17" s="19">
        <v>0.86205220308789399</v>
      </c>
      <c r="P17" s="19">
        <v>0.89849843932802698</v>
      </c>
      <c r="Q17" s="19">
        <v>0.81962473714161599</v>
      </c>
      <c r="R17" s="19">
        <v>0.77009478118118402</v>
      </c>
      <c r="S17" s="19"/>
      <c r="T17" s="19">
        <v>0.78789579926150499</v>
      </c>
      <c r="U17" s="19">
        <v>0.81112205472991195</v>
      </c>
      <c r="V17" s="19"/>
      <c r="W17" s="19">
        <v>0.94538274913529197</v>
      </c>
      <c r="X17" s="19">
        <v>0.76922848240182295</v>
      </c>
      <c r="Y17" s="19"/>
      <c r="Z17" s="19">
        <v>0.72124567023446695</v>
      </c>
      <c r="AA17" s="19">
        <v>0.854093988943745</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0.22066470593788001</v>
      </c>
      <c r="D9" s="14">
        <v>0.26486839191863198</v>
      </c>
      <c r="E9" s="14">
        <v>0.17757050153228901</v>
      </c>
      <c r="F9" s="14"/>
      <c r="G9" s="14">
        <v>0.13139841627761201</v>
      </c>
      <c r="H9" s="14">
        <v>0.239177903889634</v>
      </c>
      <c r="I9" s="14">
        <v>0.21502438611649699</v>
      </c>
      <c r="J9" s="14">
        <v>0.156953751054031</v>
      </c>
      <c r="K9" s="14">
        <v>0.20677279194165299</v>
      </c>
      <c r="L9" s="14">
        <v>0.33048396259803298</v>
      </c>
      <c r="M9" s="14"/>
      <c r="N9" s="14">
        <v>0.23984700570665099</v>
      </c>
      <c r="O9" s="14">
        <v>0.330102895884749</v>
      </c>
      <c r="P9" s="14">
        <v>0.27987320387537601</v>
      </c>
      <c r="Q9" s="14">
        <v>0.15877631661580199</v>
      </c>
      <c r="R9" s="14">
        <v>6.7581077026870995E-2</v>
      </c>
      <c r="S9" s="14"/>
      <c r="T9" s="14">
        <v>0.24077826311988501</v>
      </c>
      <c r="U9" s="14">
        <v>0.20801132781897499</v>
      </c>
      <c r="V9" s="14"/>
      <c r="W9" s="14">
        <v>0.30807716160884302</v>
      </c>
      <c r="X9" s="14">
        <v>0.20057107401794599</v>
      </c>
      <c r="Y9" s="14"/>
      <c r="Z9" s="14">
        <v>0.235303490910686</v>
      </c>
      <c r="AA9" s="14">
        <v>0.21126686086389601</v>
      </c>
    </row>
    <row r="10" spans="2:27" x14ac:dyDescent="0.3">
      <c r="B10" s="15" t="s">
        <v>48</v>
      </c>
      <c r="C10" s="14">
        <v>0.37364420092166301</v>
      </c>
      <c r="D10" s="14">
        <v>0.38520206661303702</v>
      </c>
      <c r="E10" s="14">
        <v>0.36256853123500299</v>
      </c>
      <c r="F10" s="14"/>
      <c r="G10" s="14">
        <v>0.310413016682138</v>
      </c>
      <c r="H10" s="14">
        <v>0.344444842278602</v>
      </c>
      <c r="I10" s="14">
        <v>0.39646672410067901</v>
      </c>
      <c r="J10" s="14">
        <v>0.412058877693048</v>
      </c>
      <c r="K10" s="14">
        <v>0.406041445375809</v>
      </c>
      <c r="L10" s="14">
        <v>0.36800720173182799</v>
      </c>
      <c r="M10" s="14"/>
      <c r="N10" s="14">
        <v>0.48587010086709598</v>
      </c>
      <c r="O10" s="14">
        <v>0.416627112025237</v>
      </c>
      <c r="P10" s="14">
        <v>0.30073839571031502</v>
      </c>
      <c r="Q10" s="14">
        <v>0.42331085545566599</v>
      </c>
      <c r="R10" s="14">
        <v>0.28594316097612699</v>
      </c>
      <c r="S10" s="14"/>
      <c r="T10" s="14">
        <v>0.40354860771878698</v>
      </c>
      <c r="U10" s="14">
        <v>0.35483142885943803</v>
      </c>
      <c r="V10" s="14"/>
      <c r="W10" s="14">
        <v>0.37446345732900599</v>
      </c>
      <c r="X10" s="14">
        <v>0.37345587722602003</v>
      </c>
      <c r="Y10" s="14"/>
      <c r="Z10" s="14">
        <v>0.38451092832748202</v>
      </c>
      <c r="AA10" s="14">
        <v>0.36666795112970102</v>
      </c>
    </row>
    <row r="11" spans="2:27" x14ac:dyDescent="0.3">
      <c r="B11" s="15" t="s">
        <v>49</v>
      </c>
      <c r="C11" s="14">
        <v>0.23681136381433299</v>
      </c>
      <c r="D11" s="14">
        <v>0.220665137229028</v>
      </c>
      <c r="E11" s="14">
        <v>0.25348208786423698</v>
      </c>
      <c r="F11" s="14"/>
      <c r="G11" s="14">
        <v>0.31564989395478699</v>
      </c>
      <c r="H11" s="14">
        <v>0.22458359797274499</v>
      </c>
      <c r="I11" s="14">
        <v>0.18865538251393801</v>
      </c>
      <c r="J11" s="14">
        <v>0.246407042474792</v>
      </c>
      <c r="K11" s="14">
        <v>0.24307714592721799</v>
      </c>
      <c r="L11" s="14">
        <v>0.22146325298338601</v>
      </c>
      <c r="M11" s="14"/>
      <c r="N11" s="14">
        <v>0.19392701310476501</v>
      </c>
      <c r="O11" s="14">
        <v>0.167905736531129</v>
      </c>
      <c r="P11" s="14">
        <v>0.20262806067868899</v>
      </c>
      <c r="Q11" s="14">
        <v>0.255721453266605</v>
      </c>
      <c r="R11" s="14">
        <v>0.383691464061645</v>
      </c>
      <c r="S11" s="14"/>
      <c r="T11" s="14">
        <v>0.20703089614443501</v>
      </c>
      <c r="U11" s="14">
        <v>0.25554616614567699</v>
      </c>
      <c r="V11" s="14"/>
      <c r="W11" s="14">
        <v>0.21759380795726199</v>
      </c>
      <c r="X11" s="14">
        <v>0.24122893212114599</v>
      </c>
      <c r="Y11" s="14"/>
      <c r="Z11" s="14">
        <v>0.22780851137330799</v>
      </c>
      <c r="AA11" s="14">
        <v>0.24259103833116299</v>
      </c>
    </row>
    <row r="12" spans="2:27" x14ac:dyDescent="0.3">
      <c r="B12" s="15" t="s">
        <v>50</v>
      </c>
      <c r="C12" s="14">
        <v>9.5167610352611398E-2</v>
      </c>
      <c r="D12" s="14">
        <v>7.2731680596034701E-2</v>
      </c>
      <c r="E12" s="14">
        <v>0.116622524952501</v>
      </c>
      <c r="F12" s="14"/>
      <c r="G12" s="14">
        <v>0.14448307454340401</v>
      </c>
      <c r="H12" s="14">
        <v>9.3693126569980106E-2</v>
      </c>
      <c r="I12" s="14">
        <v>0.117877290318991</v>
      </c>
      <c r="J12" s="14">
        <v>0.11728232884670101</v>
      </c>
      <c r="K12" s="14">
        <v>6.2552107194611697E-2</v>
      </c>
      <c r="L12" s="14">
        <v>4.9100859584188902E-2</v>
      </c>
      <c r="M12" s="14"/>
      <c r="N12" s="14">
        <v>5.0155210163520897E-2</v>
      </c>
      <c r="O12" s="14">
        <v>5.3972197622854899E-2</v>
      </c>
      <c r="P12" s="14">
        <v>0.13020466774523601</v>
      </c>
      <c r="Q12" s="14">
        <v>0.10151718758457801</v>
      </c>
      <c r="R12" s="14">
        <v>0.15687157959116699</v>
      </c>
      <c r="S12" s="14"/>
      <c r="T12" s="14">
        <v>7.9190832536970096E-2</v>
      </c>
      <c r="U12" s="14">
        <v>0.10521855305726199</v>
      </c>
      <c r="V12" s="14"/>
      <c r="W12" s="14">
        <v>6.0019529809248302E-2</v>
      </c>
      <c r="X12" s="14">
        <v>0.103247152194898</v>
      </c>
      <c r="Y12" s="14"/>
      <c r="Z12" s="14">
        <v>9.0642777191338897E-2</v>
      </c>
      <c r="AA12" s="14">
        <v>9.8072474459452205E-2</v>
      </c>
    </row>
    <row r="13" spans="2:27" x14ac:dyDescent="0.3">
      <c r="B13" s="15" t="s">
        <v>51</v>
      </c>
      <c r="C13" s="14">
        <v>5.5366794124632197E-2</v>
      </c>
      <c r="D13" s="14">
        <v>4.73860023459702E-2</v>
      </c>
      <c r="E13" s="14">
        <v>6.2362514099371699E-2</v>
      </c>
      <c r="F13" s="14"/>
      <c r="G13" s="14">
        <v>6.7664802595041901E-2</v>
      </c>
      <c r="H13" s="14">
        <v>7.02394893419723E-2</v>
      </c>
      <c r="I13" s="14">
        <v>5.80646517163423E-2</v>
      </c>
      <c r="J13" s="14">
        <v>5.8954245101103801E-2</v>
      </c>
      <c r="K13" s="14">
        <v>5.9815075110664397E-2</v>
      </c>
      <c r="L13" s="14">
        <v>2.70313480696017E-2</v>
      </c>
      <c r="M13" s="14"/>
      <c r="N13" s="14">
        <v>1.9728055729244399E-2</v>
      </c>
      <c r="O13" s="14">
        <v>2.57614783834836E-2</v>
      </c>
      <c r="P13" s="14">
        <v>8.2709362988586402E-2</v>
      </c>
      <c r="Q13" s="14">
        <v>4.4089006249425702E-2</v>
      </c>
      <c r="R13" s="14">
        <v>0.10591271834419</v>
      </c>
      <c r="S13" s="14"/>
      <c r="T13" s="14">
        <v>5.30773715791771E-2</v>
      </c>
      <c r="U13" s="14">
        <v>5.68070629383211E-2</v>
      </c>
      <c r="V13" s="14"/>
      <c r="W13" s="14">
        <v>2.9587345183580499E-2</v>
      </c>
      <c r="X13" s="14">
        <v>6.1292754608686002E-2</v>
      </c>
      <c r="Y13" s="14"/>
      <c r="Z13" s="14">
        <v>4.4775348287493001E-2</v>
      </c>
      <c r="AA13" s="14">
        <v>6.2166317942478698E-2</v>
      </c>
    </row>
    <row r="14" spans="2:27" x14ac:dyDescent="0.3">
      <c r="B14" s="15" t="s">
        <v>52</v>
      </c>
      <c r="C14" s="14">
        <v>1.8345324848880899E-2</v>
      </c>
      <c r="D14" s="14">
        <v>9.14672129729752E-3</v>
      </c>
      <c r="E14" s="14">
        <v>2.7393840316597799E-2</v>
      </c>
      <c r="F14" s="14"/>
      <c r="G14" s="14">
        <v>3.03907959470179E-2</v>
      </c>
      <c r="H14" s="14">
        <v>2.7861039947066499E-2</v>
      </c>
      <c r="I14" s="14">
        <v>2.3911565233552302E-2</v>
      </c>
      <c r="J14" s="14">
        <v>8.3437548303246494E-3</v>
      </c>
      <c r="K14" s="14">
        <v>2.1741434450043302E-2</v>
      </c>
      <c r="L14" s="14">
        <v>3.91337503296152E-3</v>
      </c>
      <c r="M14" s="14"/>
      <c r="N14" s="14">
        <v>1.0472614428722601E-2</v>
      </c>
      <c r="O14" s="14">
        <v>5.6305795525472104E-3</v>
      </c>
      <c r="P14" s="14">
        <v>3.8463090017980999E-3</v>
      </c>
      <c r="Q14" s="14">
        <v>1.6585180827924002E-2</v>
      </c>
      <c r="R14" s="14">
        <v>0</v>
      </c>
      <c r="S14" s="14"/>
      <c r="T14" s="14">
        <v>1.6374028900745501E-2</v>
      </c>
      <c r="U14" s="14">
        <v>1.9585461180326998E-2</v>
      </c>
      <c r="V14" s="14"/>
      <c r="W14" s="14">
        <v>1.0258698112061201E-2</v>
      </c>
      <c r="X14" s="14">
        <v>2.0204209831304901E-2</v>
      </c>
      <c r="Y14" s="14"/>
      <c r="Z14" s="14">
        <v>1.6958943909692398E-2</v>
      </c>
      <c r="AA14" s="14">
        <v>1.9235357273308301E-2</v>
      </c>
    </row>
    <row r="15" spans="2:27" x14ac:dyDescent="0.3">
      <c r="B15" s="15" t="s">
        <v>53</v>
      </c>
      <c r="C15" s="18">
        <v>0.59430890685954296</v>
      </c>
      <c r="D15" s="18">
        <v>0.650070458531669</v>
      </c>
      <c r="E15" s="18">
        <v>0.54013903276729203</v>
      </c>
      <c r="F15" s="18"/>
      <c r="G15" s="18">
        <v>0.44181143295975001</v>
      </c>
      <c r="H15" s="18">
        <v>0.58362274616823595</v>
      </c>
      <c r="I15" s="18">
        <v>0.61149111021717695</v>
      </c>
      <c r="J15" s="18">
        <v>0.56901262874707803</v>
      </c>
      <c r="K15" s="18">
        <v>0.61281423731746199</v>
      </c>
      <c r="L15" s="18">
        <v>0.69849116432986103</v>
      </c>
      <c r="M15" s="18"/>
      <c r="N15" s="18">
        <v>0.725717106573747</v>
      </c>
      <c r="O15" s="18">
        <v>0.746730007909986</v>
      </c>
      <c r="P15" s="18">
        <v>0.58061159958569097</v>
      </c>
      <c r="Q15" s="18">
        <v>0.58208717207146798</v>
      </c>
      <c r="R15" s="18">
        <v>0.35352423800299798</v>
      </c>
      <c r="S15" s="18"/>
      <c r="T15" s="18">
        <v>0.64432687083867202</v>
      </c>
      <c r="U15" s="18">
        <v>0.56284275667841299</v>
      </c>
      <c r="V15" s="18"/>
      <c r="W15" s="18">
        <v>0.68254061893784801</v>
      </c>
      <c r="X15" s="18">
        <v>0.57402695124396597</v>
      </c>
      <c r="Y15" s="18"/>
      <c r="Z15" s="18">
        <v>0.61981441923816805</v>
      </c>
      <c r="AA15" s="18">
        <v>0.57793481199359698</v>
      </c>
    </row>
    <row r="16" spans="2:27" x14ac:dyDescent="0.3">
      <c r="B16" s="15" t="s">
        <v>54</v>
      </c>
      <c r="C16" s="18">
        <v>0.150534404477244</v>
      </c>
      <c r="D16" s="18">
        <v>0.12011768294200501</v>
      </c>
      <c r="E16" s="18">
        <v>0.17898503905187299</v>
      </c>
      <c r="F16" s="18"/>
      <c r="G16" s="18">
        <v>0.21214787713844499</v>
      </c>
      <c r="H16" s="18">
        <v>0.16393261591195199</v>
      </c>
      <c r="I16" s="18">
        <v>0.175941942035333</v>
      </c>
      <c r="J16" s="18">
        <v>0.17623657394780501</v>
      </c>
      <c r="K16" s="18">
        <v>0.122367182305276</v>
      </c>
      <c r="L16" s="18">
        <v>7.6132207653790598E-2</v>
      </c>
      <c r="M16" s="18"/>
      <c r="N16" s="18">
        <v>6.9883265892765306E-2</v>
      </c>
      <c r="O16" s="18">
        <v>7.9733676006338502E-2</v>
      </c>
      <c r="P16" s="18">
        <v>0.21291403073382201</v>
      </c>
      <c r="Q16" s="18">
        <v>0.145606193834003</v>
      </c>
      <c r="R16" s="18">
        <v>0.26278429793535701</v>
      </c>
      <c r="S16" s="18"/>
      <c r="T16" s="18">
        <v>0.13226820411614701</v>
      </c>
      <c r="U16" s="18">
        <v>0.16202561599558299</v>
      </c>
      <c r="V16" s="18"/>
      <c r="W16" s="18">
        <v>8.9606874992828794E-2</v>
      </c>
      <c r="X16" s="18">
        <v>0.16453990680358399</v>
      </c>
      <c r="Y16" s="18"/>
      <c r="Z16" s="18">
        <v>0.135418125478832</v>
      </c>
      <c r="AA16" s="18">
        <v>0.16023879240193101</v>
      </c>
    </row>
    <row r="17" spans="2:27" x14ac:dyDescent="0.3">
      <c r="B17" s="15" t="s">
        <v>55</v>
      </c>
      <c r="C17" s="19">
        <v>0.44377450238229899</v>
      </c>
      <c r="D17" s="19">
        <v>0.52995277558966403</v>
      </c>
      <c r="E17" s="19">
        <v>0.36115399371541901</v>
      </c>
      <c r="F17" s="19"/>
      <c r="G17" s="19">
        <v>0.22966355582130499</v>
      </c>
      <c r="H17" s="19">
        <v>0.41969013025628399</v>
      </c>
      <c r="I17" s="19">
        <v>0.43554916818184303</v>
      </c>
      <c r="J17" s="19">
        <v>0.39277605479927402</v>
      </c>
      <c r="K17" s="19">
        <v>0.490447055012186</v>
      </c>
      <c r="L17" s="19">
        <v>0.622358956676071</v>
      </c>
      <c r="M17" s="19"/>
      <c r="N17" s="19">
        <v>0.65583384068098205</v>
      </c>
      <c r="O17" s="19">
        <v>0.66699633190364704</v>
      </c>
      <c r="P17" s="19">
        <v>0.36769756885186899</v>
      </c>
      <c r="Q17" s="19">
        <v>0.43648097823746401</v>
      </c>
      <c r="R17" s="19">
        <v>9.0739940067641106E-2</v>
      </c>
      <c r="S17" s="19"/>
      <c r="T17" s="19">
        <v>0.51205866672252498</v>
      </c>
      <c r="U17" s="19">
        <v>0.40081714068282998</v>
      </c>
      <c r="V17" s="19"/>
      <c r="W17" s="19">
        <v>0.59293374394501996</v>
      </c>
      <c r="X17" s="19">
        <v>0.40948704444038198</v>
      </c>
      <c r="Y17" s="19"/>
      <c r="Z17" s="19">
        <v>0.48439629375933602</v>
      </c>
      <c r="AA17" s="19">
        <v>0.41769601959166602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0.116706409181685</v>
      </c>
      <c r="D9" s="14">
        <v>0.10710365334889201</v>
      </c>
      <c r="E9" s="14">
        <v>0.12652816367692801</v>
      </c>
      <c r="F9" s="14"/>
      <c r="G9" s="14">
        <v>0.106671836782191</v>
      </c>
      <c r="H9" s="14">
        <v>8.5930897548836704E-2</v>
      </c>
      <c r="I9" s="14">
        <v>0.12212165530423</v>
      </c>
      <c r="J9" s="14">
        <v>0.13124183529053399</v>
      </c>
      <c r="K9" s="14">
        <v>0.108328042292751</v>
      </c>
      <c r="L9" s="14">
        <v>0.137818599601568</v>
      </c>
      <c r="M9" s="14"/>
      <c r="N9" s="14">
        <v>7.3342321251558096E-2</v>
      </c>
      <c r="O9" s="14">
        <v>0.13589221859609399</v>
      </c>
      <c r="P9" s="14">
        <v>0.21381554838287301</v>
      </c>
      <c r="Q9" s="14">
        <v>7.3042855572013093E-2</v>
      </c>
      <c r="R9" s="14">
        <v>9.39399251805077E-2</v>
      </c>
      <c r="S9" s="14"/>
      <c r="T9" s="14">
        <v>9.9742320051361397E-2</v>
      </c>
      <c r="U9" s="14">
        <v>0.127378466454619</v>
      </c>
      <c r="V9" s="14"/>
      <c r="W9" s="14">
        <v>0.123487635492757</v>
      </c>
      <c r="X9" s="14">
        <v>0.115147598547496</v>
      </c>
      <c r="Y9" s="14"/>
      <c r="Z9" s="14">
        <v>8.9818109788237802E-2</v>
      </c>
      <c r="AA9" s="14">
        <v>0.133968229235189</v>
      </c>
    </row>
    <row r="10" spans="2:27" x14ac:dyDescent="0.3">
      <c r="B10" s="15" t="s">
        <v>48</v>
      </c>
      <c r="C10" s="14">
        <v>0.271129997456726</v>
      </c>
      <c r="D10" s="14">
        <v>0.25360177980210402</v>
      </c>
      <c r="E10" s="14">
        <v>0.28928170931406699</v>
      </c>
      <c r="F10" s="14"/>
      <c r="G10" s="14">
        <v>0.23895821582601501</v>
      </c>
      <c r="H10" s="14">
        <v>0.27658860703104798</v>
      </c>
      <c r="I10" s="14">
        <v>0.250270497962505</v>
      </c>
      <c r="J10" s="14">
        <v>0.290633903331107</v>
      </c>
      <c r="K10" s="14">
        <v>0.27268088076686398</v>
      </c>
      <c r="L10" s="14">
        <v>0.28818372917853302</v>
      </c>
      <c r="M10" s="14"/>
      <c r="N10" s="14">
        <v>0.29991930719357601</v>
      </c>
      <c r="O10" s="14">
        <v>0.327556263768362</v>
      </c>
      <c r="P10" s="14">
        <v>0.222016945131736</v>
      </c>
      <c r="Q10" s="14">
        <v>0.21669109181524199</v>
      </c>
      <c r="R10" s="14">
        <v>0.34462527093316098</v>
      </c>
      <c r="S10" s="14"/>
      <c r="T10" s="14">
        <v>0.26561635147427198</v>
      </c>
      <c r="U10" s="14">
        <v>0.27459861550367298</v>
      </c>
      <c r="V10" s="14"/>
      <c r="W10" s="14">
        <v>0.29004799118403901</v>
      </c>
      <c r="X10" s="14">
        <v>0.26678128994470901</v>
      </c>
      <c r="Y10" s="14"/>
      <c r="Z10" s="14">
        <v>0.283749623703767</v>
      </c>
      <c r="AA10" s="14">
        <v>0.26302841712874198</v>
      </c>
    </row>
    <row r="11" spans="2:27" x14ac:dyDescent="0.3">
      <c r="B11" s="15" t="s">
        <v>49</v>
      </c>
      <c r="C11" s="14">
        <v>0.21970568769385601</v>
      </c>
      <c r="D11" s="14">
        <v>0.20994030554270299</v>
      </c>
      <c r="E11" s="14">
        <v>0.23008281257789301</v>
      </c>
      <c r="F11" s="14"/>
      <c r="G11" s="14">
        <v>0.20210302510286199</v>
      </c>
      <c r="H11" s="14">
        <v>0.18864080088400501</v>
      </c>
      <c r="I11" s="14">
        <v>0.21383261667037201</v>
      </c>
      <c r="J11" s="14">
        <v>0.234847346269768</v>
      </c>
      <c r="K11" s="14">
        <v>0.24523947519122499</v>
      </c>
      <c r="L11" s="14">
        <v>0.23201246877281301</v>
      </c>
      <c r="M11" s="14"/>
      <c r="N11" s="14">
        <v>0.196218598180145</v>
      </c>
      <c r="O11" s="14">
        <v>0.224354997555852</v>
      </c>
      <c r="P11" s="14">
        <v>0.17611719588388899</v>
      </c>
      <c r="Q11" s="14">
        <v>0.27789611499123001</v>
      </c>
      <c r="R11" s="14">
        <v>0.17180517650377999</v>
      </c>
      <c r="S11" s="14"/>
      <c r="T11" s="14">
        <v>0.2217017431784</v>
      </c>
      <c r="U11" s="14">
        <v>0.21844997521278101</v>
      </c>
      <c r="V11" s="14"/>
      <c r="W11" s="14">
        <v>0.24565048304823001</v>
      </c>
      <c r="X11" s="14">
        <v>0.213741718782478</v>
      </c>
      <c r="Y11" s="14"/>
      <c r="Z11" s="14">
        <v>0.19775261757106799</v>
      </c>
      <c r="AA11" s="14">
        <v>0.23379917648377399</v>
      </c>
    </row>
    <row r="12" spans="2:27" x14ac:dyDescent="0.3">
      <c r="B12" s="15" t="s">
        <v>50</v>
      </c>
      <c r="C12" s="14">
        <v>0.22006053577639201</v>
      </c>
      <c r="D12" s="14">
        <v>0.263313515681105</v>
      </c>
      <c r="E12" s="14">
        <v>0.17584873699185</v>
      </c>
      <c r="F12" s="14"/>
      <c r="G12" s="14">
        <v>0.25069690603581002</v>
      </c>
      <c r="H12" s="14">
        <v>0.23833343939754001</v>
      </c>
      <c r="I12" s="14">
        <v>0.225336335773931</v>
      </c>
      <c r="J12" s="14">
        <v>0.19296003035846501</v>
      </c>
      <c r="K12" s="14">
        <v>0.18832029462372901</v>
      </c>
      <c r="L12" s="14">
        <v>0.22381444352198701</v>
      </c>
      <c r="M12" s="14"/>
      <c r="N12" s="14">
        <v>0.27806725751706401</v>
      </c>
      <c r="O12" s="14">
        <v>0.206194782091498</v>
      </c>
      <c r="P12" s="14">
        <v>0.20641745629647501</v>
      </c>
      <c r="Q12" s="14">
        <v>0.26859637165028999</v>
      </c>
      <c r="R12" s="14">
        <v>0.210541188951753</v>
      </c>
      <c r="S12" s="14"/>
      <c r="T12" s="14">
        <v>0.23598802093892099</v>
      </c>
      <c r="U12" s="14">
        <v>0.21004060293104501</v>
      </c>
      <c r="V12" s="14"/>
      <c r="W12" s="14">
        <v>0.21118329405060801</v>
      </c>
      <c r="X12" s="14">
        <v>0.22210116060877999</v>
      </c>
      <c r="Y12" s="14"/>
      <c r="Z12" s="14">
        <v>0.25940739862617801</v>
      </c>
      <c r="AA12" s="14">
        <v>0.19480053490224</v>
      </c>
    </row>
    <row r="13" spans="2:27" x14ac:dyDescent="0.3">
      <c r="B13" s="15" t="s">
        <v>51</v>
      </c>
      <c r="C13" s="14">
        <v>0.121605557283171</v>
      </c>
      <c r="D13" s="14">
        <v>0.142531850518928</v>
      </c>
      <c r="E13" s="14">
        <v>0.100642947323061</v>
      </c>
      <c r="F13" s="14"/>
      <c r="G13" s="14">
        <v>0.147809119836804</v>
      </c>
      <c r="H13" s="14">
        <v>0.163322762507255</v>
      </c>
      <c r="I13" s="14">
        <v>0.108789905769519</v>
      </c>
      <c r="J13" s="14">
        <v>0.109522640146809</v>
      </c>
      <c r="K13" s="14">
        <v>0.132648360599816</v>
      </c>
      <c r="L13" s="14">
        <v>8.3094087797924002E-2</v>
      </c>
      <c r="M13" s="14"/>
      <c r="N13" s="14">
        <v>0.1179001225528</v>
      </c>
      <c r="O13" s="14">
        <v>8.3955597102781193E-2</v>
      </c>
      <c r="P13" s="14">
        <v>0.161594170614516</v>
      </c>
      <c r="Q13" s="14">
        <v>0.138712784538322</v>
      </c>
      <c r="R13" s="14">
        <v>0.12949782327187401</v>
      </c>
      <c r="S13" s="14"/>
      <c r="T13" s="14">
        <v>0.12754088876042799</v>
      </c>
      <c r="U13" s="14">
        <v>0.117871658164124</v>
      </c>
      <c r="V13" s="14"/>
      <c r="W13" s="14">
        <v>8.2964711011048298E-2</v>
      </c>
      <c r="X13" s="14">
        <v>0.130487986407338</v>
      </c>
      <c r="Y13" s="14"/>
      <c r="Z13" s="14">
        <v>0.13577634584478099</v>
      </c>
      <c r="AA13" s="14">
        <v>0.11250815775680301</v>
      </c>
    </row>
    <row r="14" spans="2:27" x14ac:dyDescent="0.3">
      <c r="B14" s="15" t="s">
        <v>52</v>
      </c>
      <c r="C14" s="14">
        <v>5.07918126081707E-2</v>
      </c>
      <c r="D14" s="14">
        <v>2.3508895106268499E-2</v>
      </c>
      <c r="E14" s="14">
        <v>7.7615630116200499E-2</v>
      </c>
      <c r="F14" s="14"/>
      <c r="G14" s="14">
        <v>5.3760896416318101E-2</v>
      </c>
      <c r="H14" s="14">
        <v>4.7183492631315598E-2</v>
      </c>
      <c r="I14" s="14">
        <v>7.9648988519443006E-2</v>
      </c>
      <c r="J14" s="14">
        <v>4.0794244603317702E-2</v>
      </c>
      <c r="K14" s="14">
        <v>5.2782946525615999E-2</v>
      </c>
      <c r="L14" s="14">
        <v>3.5076671127174601E-2</v>
      </c>
      <c r="M14" s="14"/>
      <c r="N14" s="14">
        <v>3.4552393304855697E-2</v>
      </c>
      <c r="O14" s="14">
        <v>2.2046140885412301E-2</v>
      </c>
      <c r="P14" s="14">
        <v>2.00386836905104E-2</v>
      </c>
      <c r="Q14" s="14">
        <v>2.5060781432902801E-2</v>
      </c>
      <c r="R14" s="14">
        <v>4.9590615158924503E-2</v>
      </c>
      <c r="S14" s="14"/>
      <c r="T14" s="14">
        <v>4.9410675596617402E-2</v>
      </c>
      <c r="U14" s="14">
        <v>5.1660681733758901E-2</v>
      </c>
      <c r="V14" s="14"/>
      <c r="W14" s="14">
        <v>4.6665885213316799E-2</v>
      </c>
      <c r="X14" s="14">
        <v>5.1740245709199599E-2</v>
      </c>
      <c r="Y14" s="14"/>
      <c r="Z14" s="14">
        <v>3.3495904465967299E-2</v>
      </c>
      <c r="AA14" s="14">
        <v>6.1895484493251503E-2</v>
      </c>
    </row>
    <row r="15" spans="2:27" x14ac:dyDescent="0.3">
      <c r="B15" s="15" t="s">
        <v>53</v>
      </c>
      <c r="C15" s="18">
        <v>0.38783640663841101</v>
      </c>
      <c r="D15" s="18">
        <v>0.36070543315099601</v>
      </c>
      <c r="E15" s="18">
        <v>0.41580987299099498</v>
      </c>
      <c r="F15" s="18"/>
      <c r="G15" s="18">
        <v>0.34563005260820601</v>
      </c>
      <c r="H15" s="18">
        <v>0.36251950457988502</v>
      </c>
      <c r="I15" s="18">
        <v>0.37239215326673503</v>
      </c>
      <c r="J15" s="18">
        <v>0.42187573862164002</v>
      </c>
      <c r="K15" s="18">
        <v>0.38100892305961498</v>
      </c>
      <c r="L15" s="18">
        <v>0.42600232878010102</v>
      </c>
      <c r="M15" s="18"/>
      <c r="N15" s="18">
        <v>0.373261628445134</v>
      </c>
      <c r="O15" s="18">
        <v>0.46344848236445602</v>
      </c>
      <c r="P15" s="18">
        <v>0.43583249351460801</v>
      </c>
      <c r="Q15" s="18">
        <v>0.289733947387255</v>
      </c>
      <c r="R15" s="18">
        <v>0.43856519611366801</v>
      </c>
      <c r="S15" s="18"/>
      <c r="T15" s="18">
        <v>0.36535867152563301</v>
      </c>
      <c r="U15" s="18">
        <v>0.40197708195829202</v>
      </c>
      <c r="V15" s="18"/>
      <c r="W15" s="18">
        <v>0.413535626676796</v>
      </c>
      <c r="X15" s="18">
        <v>0.38192888849220402</v>
      </c>
      <c r="Y15" s="18"/>
      <c r="Z15" s="18">
        <v>0.37356773349200501</v>
      </c>
      <c r="AA15" s="18">
        <v>0.39699664636393101</v>
      </c>
    </row>
    <row r="16" spans="2:27" x14ac:dyDescent="0.3">
      <c r="B16" s="15" t="s">
        <v>54</v>
      </c>
      <c r="C16" s="18">
        <v>0.34166609305956203</v>
      </c>
      <c r="D16" s="18">
        <v>0.40584536620003298</v>
      </c>
      <c r="E16" s="18">
        <v>0.276491684314912</v>
      </c>
      <c r="F16" s="18"/>
      <c r="G16" s="18">
        <v>0.39850602587261402</v>
      </c>
      <c r="H16" s="18">
        <v>0.40165620190479501</v>
      </c>
      <c r="I16" s="18">
        <v>0.33412624154345</v>
      </c>
      <c r="J16" s="18">
        <v>0.302482670505274</v>
      </c>
      <c r="K16" s="18">
        <v>0.32096865522354401</v>
      </c>
      <c r="L16" s="18">
        <v>0.30690853131991103</v>
      </c>
      <c r="M16" s="18"/>
      <c r="N16" s="18">
        <v>0.39596738006986498</v>
      </c>
      <c r="O16" s="18">
        <v>0.290150379194279</v>
      </c>
      <c r="P16" s="18">
        <v>0.36801162691099198</v>
      </c>
      <c r="Q16" s="18">
        <v>0.40730915618861302</v>
      </c>
      <c r="R16" s="18">
        <v>0.34003901222362698</v>
      </c>
      <c r="S16" s="18"/>
      <c r="T16" s="18">
        <v>0.36352890969934898</v>
      </c>
      <c r="U16" s="18">
        <v>0.32791226109516902</v>
      </c>
      <c r="V16" s="18"/>
      <c r="W16" s="18">
        <v>0.294148005061657</v>
      </c>
      <c r="X16" s="18">
        <v>0.35258914701611799</v>
      </c>
      <c r="Y16" s="18"/>
      <c r="Z16" s="18">
        <v>0.39518374447096</v>
      </c>
      <c r="AA16" s="18">
        <v>0.30730869265904298</v>
      </c>
    </row>
    <row r="17" spans="2:27" x14ac:dyDescent="0.3">
      <c r="B17" s="15" t="s">
        <v>55</v>
      </c>
      <c r="C17" s="19">
        <v>4.61703135788488E-2</v>
      </c>
      <c r="D17" s="19">
        <v>-4.51399330490369E-2</v>
      </c>
      <c r="E17" s="19">
        <v>0.139318188676083</v>
      </c>
      <c r="F17" s="19"/>
      <c r="G17" s="19">
        <v>-5.2875973264408203E-2</v>
      </c>
      <c r="H17" s="19">
        <v>-3.9136697324910499E-2</v>
      </c>
      <c r="I17" s="19">
        <v>3.8265911723285403E-2</v>
      </c>
      <c r="J17" s="19">
        <v>0.11939306811636601</v>
      </c>
      <c r="K17" s="19">
        <v>6.0040267836070603E-2</v>
      </c>
      <c r="L17" s="19">
        <v>0.119093797460191</v>
      </c>
      <c r="M17" s="19"/>
      <c r="N17" s="19">
        <v>-2.2705751624730701E-2</v>
      </c>
      <c r="O17" s="19">
        <v>0.17329810317017699</v>
      </c>
      <c r="P17" s="19">
        <v>6.7820866603616595E-2</v>
      </c>
      <c r="Q17" s="19">
        <v>-0.11757520880135799</v>
      </c>
      <c r="R17" s="19">
        <v>9.8526183890041294E-2</v>
      </c>
      <c r="S17" s="19"/>
      <c r="T17" s="19">
        <v>1.82976182628403E-3</v>
      </c>
      <c r="U17" s="19">
        <v>7.4064820863122896E-2</v>
      </c>
      <c r="V17" s="19"/>
      <c r="W17" s="19">
        <v>0.11938762161513999</v>
      </c>
      <c r="X17" s="19">
        <v>2.9339741476086201E-2</v>
      </c>
      <c r="Y17" s="19"/>
      <c r="Z17" s="19">
        <v>-2.1616010978954599E-2</v>
      </c>
      <c r="AA17" s="19">
        <v>8.9687953704888398E-2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0.20844791401993501</v>
      </c>
      <c r="D9" s="14">
        <v>0.214314089530349</v>
      </c>
      <c r="E9" s="14">
        <v>0.20352523230596301</v>
      </c>
      <c r="F9" s="14"/>
      <c r="G9" s="14">
        <v>0.14221417362396199</v>
      </c>
      <c r="H9" s="14">
        <v>0.19203551697587601</v>
      </c>
      <c r="I9" s="14">
        <v>0.206799890676621</v>
      </c>
      <c r="J9" s="14">
        <v>0.231342407977562</v>
      </c>
      <c r="K9" s="14">
        <v>0.24441001783851199</v>
      </c>
      <c r="L9" s="14">
        <v>0.224476718689754</v>
      </c>
      <c r="M9" s="14"/>
      <c r="N9" s="14">
        <v>0.121894646560683</v>
      </c>
      <c r="O9" s="14">
        <v>0.218279690448862</v>
      </c>
      <c r="P9" s="14">
        <v>0.35831158916198202</v>
      </c>
      <c r="Q9" s="14">
        <v>0.19208512164362801</v>
      </c>
      <c r="R9" s="14">
        <v>0.26222954947801702</v>
      </c>
      <c r="S9" s="14"/>
      <c r="T9" s="14">
        <v>0.208524977871481</v>
      </c>
      <c r="U9" s="14">
        <v>0.20839943338351199</v>
      </c>
      <c r="V9" s="14"/>
      <c r="W9" s="14">
        <v>0.21637537641235699</v>
      </c>
      <c r="X9" s="14">
        <v>0.20662561638340499</v>
      </c>
      <c r="Y9" s="14"/>
      <c r="Z9" s="14">
        <v>0.16801384828943999</v>
      </c>
      <c r="AA9" s="14">
        <v>0.23440588021401301</v>
      </c>
    </row>
    <row r="10" spans="2:27" x14ac:dyDescent="0.3">
      <c r="B10" s="15" t="s">
        <v>48</v>
      </c>
      <c r="C10" s="14">
        <v>0.40977359144522002</v>
      </c>
      <c r="D10" s="14">
        <v>0.40708585564010002</v>
      </c>
      <c r="E10" s="14">
        <v>0.41216704994532699</v>
      </c>
      <c r="F10" s="14"/>
      <c r="G10" s="14">
        <v>0.40610185124058601</v>
      </c>
      <c r="H10" s="14">
        <v>0.34869176334519703</v>
      </c>
      <c r="I10" s="14">
        <v>0.38088765222011001</v>
      </c>
      <c r="J10" s="14">
        <v>0.40430986584757</v>
      </c>
      <c r="K10" s="14">
        <v>0.43995195275610799</v>
      </c>
      <c r="L10" s="14">
        <v>0.46946383991151802</v>
      </c>
      <c r="M10" s="14"/>
      <c r="N10" s="14">
        <v>0.42532784724633299</v>
      </c>
      <c r="O10" s="14">
        <v>0.49783368104718101</v>
      </c>
      <c r="P10" s="14">
        <v>0.35315215215823398</v>
      </c>
      <c r="Q10" s="14">
        <v>0.41778292052671501</v>
      </c>
      <c r="R10" s="14">
        <v>0.34837767990629698</v>
      </c>
      <c r="S10" s="14"/>
      <c r="T10" s="14">
        <v>0.381148743706135</v>
      </c>
      <c r="U10" s="14">
        <v>0.42778139676584198</v>
      </c>
      <c r="V10" s="14"/>
      <c r="W10" s="14">
        <v>0.50529364635907303</v>
      </c>
      <c r="X10" s="14">
        <v>0.38781625356152499</v>
      </c>
      <c r="Y10" s="14"/>
      <c r="Z10" s="14">
        <v>0.40265866779634601</v>
      </c>
      <c r="AA10" s="14">
        <v>0.41434124854856302</v>
      </c>
    </row>
    <row r="11" spans="2:27" x14ac:dyDescent="0.3">
      <c r="B11" s="15" t="s">
        <v>49</v>
      </c>
      <c r="C11" s="14">
        <v>0.20771799866111201</v>
      </c>
      <c r="D11" s="14">
        <v>0.20394849783808</v>
      </c>
      <c r="E11" s="14">
        <v>0.210153798765745</v>
      </c>
      <c r="F11" s="14"/>
      <c r="G11" s="14">
        <v>0.226963328089785</v>
      </c>
      <c r="H11" s="14">
        <v>0.209636395442231</v>
      </c>
      <c r="I11" s="14">
        <v>0.20547487635216499</v>
      </c>
      <c r="J11" s="14">
        <v>0.209685212592021</v>
      </c>
      <c r="K11" s="14">
        <v>0.18784076492663801</v>
      </c>
      <c r="L11" s="14">
        <v>0.206927418179121</v>
      </c>
      <c r="M11" s="14"/>
      <c r="N11" s="14">
        <v>0.239969946415927</v>
      </c>
      <c r="O11" s="14">
        <v>0.17997185433173901</v>
      </c>
      <c r="P11" s="14">
        <v>0.160283532742927</v>
      </c>
      <c r="Q11" s="14">
        <v>0.22243099808546801</v>
      </c>
      <c r="R11" s="14">
        <v>0.189698914844522</v>
      </c>
      <c r="S11" s="14"/>
      <c r="T11" s="14">
        <v>0.221414714417588</v>
      </c>
      <c r="U11" s="14">
        <v>0.19910143611647499</v>
      </c>
      <c r="V11" s="14"/>
      <c r="W11" s="14">
        <v>0.19079757752916099</v>
      </c>
      <c r="X11" s="14">
        <v>0.21160752117304599</v>
      </c>
      <c r="Y11" s="14"/>
      <c r="Z11" s="14">
        <v>0.22367841324430299</v>
      </c>
      <c r="AA11" s="14">
        <v>0.19747169038839399</v>
      </c>
    </row>
    <row r="12" spans="2:27" x14ac:dyDescent="0.3">
      <c r="B12" s="15" t="s">
        <v>50</v>
      </c>
      <c r="C12" s="14">
        <v>9.01917834506136E-2</v>
      </c>
      <c r="D12" s="14">
        <v>9.98806554707624E-2</v>
      </c>
      <c r="E12" s="14">
        <v>8.1082736829616503E-2</v>
      </c>
      <c r="F12" s="14"/>
      <c r="G12" s="14">
        <v>0.111860461003798</v>
      </c>
      <c r="H12" s="14">
        <v>0.13010944858116</v>
      </c>
      <c r="I12" s="14">
        <v>0.103844897364348</v>
      </c>
      <c r="J12" s="14">
        <v>7.9083547134195603E-2</v>
      </c>
      <c r="K12" s="14">
        <v>7.5585795981248496E-2</v>
      </c>
      <c r="L12" s="14">
        <v>5.1076142226710197E-2</v>
      </c>
      <c r="M12" s="14"/>
      <c r="N12" s="14">
        <v>0.135272145134439</v>
      </c>
      <c r="O12" s="14">
        <v>6.8391164071942304E-2</v>
      </c>
      <c r="P12" s="14">
        <v>7.1460817621257305E-2</v>
      </c>
      <c r="Q12" s="14">
        <v>0.11848331518262099</v>
      </c>
      <c r="R12" s="14">
        <v>0.10514798191638899</v>
      </c>
      <c r="S12" s="14"/>
      <c r="T12" s="14">
        <v>0.116518260769683</v>
      </c>
      <c r="U12" s="14">
        <v>7.36298760245616E-2</v>
      </c>
      <c r="V12" s="14"/>
      <c r="W12" s="14">
        <v>4.6200729908304497E-2</v>
      </c>
      <c r="X12" s="14">
        <v>0.10030407272179701</v>
      </c>
      <c r="Y12" s="14"/>
      <c r="Z12" s="14">
        <v>0.12709476990185101</v>
      </c>
      <c r="AA12" s="14">
        <v>6.6500708673552705E-2</v>
      </c>
    </row>
    <row r="13" spans="2:27" x14ac:dyDescent="0.3">
      <c r="B13" s="15" t="s">
        <v>51</v>
      </c>
      <c r="C13" s="14">
        <v>2.6387438762502598E-2</v>
      </c>
      <c r="D13" s="14">
        <v>3.5584272268239098E-2</v>
      </c>
      <c r="E13" s="14">
        <v>1.75129151437797E-2</v>
      </c>
      <c r="F13" s="14"/>
      <c r="G13" s="14">
        <v>2.1399065255508099E-2</v>
      </c>
      <c r="H13" s="14">
        <v>5.7253164715956803E-2</v>
      </c>
      <c r="I13" s="14">
        <v>2.4632924120441799E-2</v>
      </c>
      <c r="J13" s="14">
        <v>2.41286195791145E-2</v>
      </c>
      <c r="K13" s="14">
        <v>1.3725879819468E-2</v>
      </c>
      <c r="L13" s="14">
        <v>1.6383969687533001E-2</v>
      </c>
      <c r="M13" s="14"/>
      <c r="N13" s="14">
        <v>3.3793245270563897E-2</v>
      </c>
      <c r="O13" s="14">
        <v>1.1810053300145699E-2</v>
      </c>
      <c r="P13" s="14">
        <v>3.9177078930348899E-2</v>
      </c>
      <c r="Q13" s="14">
        <v>1.9189408123940599E-2</v>
      </c>
      <c r="R13" s="14">
        <v>9.3400078009525205E-3</v>
      </c>
      <c r="S13" s="14"/>
      <c r="T13" s="14">
        <v>2.8417177659519399E-2</v>
      </c>
      <c r="U13" s="14">
        <v>2.51105361483006E-2</v>
      </c>
      <c r="V13" s="14"/>
      <c r="W13" s="14">
        <v>1.2246283299925E-2</v>
      </c>
      <c r="X13" s="14">
        <v>2.9638087318323798E-2</v>
      </c>
      <c r="Y13" s="14"/>
      <c r="Z13" s="14">
        <v>3.4879367536498798E-2</v>
      </c>
      <c r="AA13" s="14">
        <v>2.0935768344119001E-2</v>
      </c>
    </row>
    <row r="14" spans="2:27" x14ac:dyDescent="0.3">
      <c r="B14" s="15" t="s">
        <v>52</v>
      </c>
      <c r="C14" s="14">
        <v>5.7481273660616998E-2</v>
      </c>
      <c r="D14" s="14">
        <v>3.9186629252469199E-2</v>
      </c>
      <c r="E14" s="14">
        <v>7.55582670095684E-2</v>
      </c>
      <c r="F14" s="14"/>
      <c r="G14" s="14">
        <v>9.14611207863609E-2</v>
      </c>
      <c r="H14" s="14">
        <v>6.2273710939578897E-2</v>
      </c>
      <c r="I14" s="14">
        <v>7.8359759266313597E-2</v>
      </c>
      <c r="J14" s="14">
        <v>5.1450346869536999E-2</v>
      </c>
      <c r="K14" s="14">
        <v>3.8485588678025401E-2</v>
      </c>
      <c r="L14" s="14">
        <v>3.1671911305364397E-2</v>
      </c>
      <c r="M14" s="14"/>
      <c r="N14" s="14">
        <v>4.3742169372054697E-2</v>
      </c>
      <c r="O14" s="14">
        <v>2.3713556800129699E-2</v>
      </c>
      <c r="P14" s="14">
        <v>1.7614829385251302E-2</v>
      </c>
      <c r="Q14" s="14">
        <v>3.0028236437627101E-2</v>
      </c>
      <c r="R14" s="14">
        <v>8.5205866053822105E-2</v>
      </c>
      <c r="S14" s="14"/>
      <c r="T14" s="14">
        <v>4.3976125575594299E-2</v>
      </c>
      <c r="U14" s="14">
        <v>6.59773215613082E-2</v>
      </c>
      <c r="V14" s="14"/>
      <c r="W14" s="14">
        <v>2.9086386491179499E-2</v>
      </c>
      <c r="X14" s="14">
        <v>6.4008448841902696E-2</v>
      </c>
      <c r="Y14" s="14"/>
      <c r="Z14" s="14">
        <v>4.3674933231561297E-2</v>
      </c>
      <c r="AA14" s="14">
        <v>6.6344703831357404E-2</v>
      </c>
    </row>
    <row r="15" spans="2:27" x14ac:dyDescent="0.3">
      <c r="B15" s="15" t="s">
        <v>53</v>
      </c>
      <c r="C15" s="18">
        <v>0.61822150546515497</v>
      </c>
      <c r="D15" s="18">
        <v>0.62139994517045005</v>
      </c>
      <c r="E15" s="18">
        <v>0.61569228225129002</v>
      </c>
      <c r="F15" s="18"/>
      <c r="G15" s="18">
        <v>0.548316024864548</v>
      </c>
      <c r="H15" s="18">
        <v>0.54072728032107398</v>
      </c>
      <c r="I15" s="18">
        <v>0.58768754289673197</v>
      </c>
      <c r="J15" s="18">
        <v>0.63565227382513101</v>
      </c>
      <c r="K15" s="18">
        <v>0.68436197059462001</v>
      </c>
      <c r="L15" s="18">
        <v>0.69394055860127102</v>
      </c>
      <c r="M15" s="18"/>
      <c r="N15" s="18">
        <v>0.54722249380701504</v>
      </c>
      <c r="O15" s="18">
        <v>0.71611337149604404</v>
      </c>
      <c r="P15" s="18">
        <v>0.71146374132021595</v>
      </c>
      <c r="Q15" s="18">
        <v>0.60986804217034296</v>
      </c>
      <c r="R15" s="18">
        <v>0.610607229384314</v>
      </c>
      <c r="S15" s="18"/>
      <c r="T15" s="18">
        <v>0.58967372157761599</v>
      </c>
      <c r="U15" s="18">
        <v>0.636180830149355</v>
      </c>
      <c r="V15" s="18"/>
      <c r="W15" s="18">
        <v>0.72166902277142997</v>
      </c>
      <c r="X15" s="18">
        <v>0.59444186994492998</v>
      </c>
      <c r="Y15" s="18"/>
      <c r="Z15" s="18">
        <v>0.57067251608578595</v>
      </c>
      <c r="AA15" s="18">
        <v>0.64874712876257701</v>
      </c>
    </row>
    <row r="16" spans="2:27" x14ac:dyDescent="0.3">
      <c r="B16" s="15" t="s">
        <v>54</v>
      </c>
      <c r="C16" s="18">
        <v>0.11657922221311599</v>
      </c>
      <c r="D16" s="18">
        <v>0.13546492773900201</v>
      </c>
      <c r="E16" s="18">
        <v>9.8595651973396203E-2</v>
      </c>
      <c r="F16" s="18"/>
      <c r="G16" s="18">
        <v>0.13325952625930601</v>
      </c>
      <c r="H16" s="18">
        <v>0.18736261329711701</v>
      </c>
      <c r="I16" s="18">
        <v>0.12847782148478901</v>
      </c>
      <c r="J16" s="18">
        <v>0.10321216671331</v>
      </c>
      <c r="K16" s="18">
        <v>8.93116758007165E-2</v>
      </c>
      <c r="L16" s="18">
        <v>6.7460111914243101E-2</v>
      </c>
      <c r="M16" s="18"/>
      <c r="N16" s="18">
        <v>0.16906539040500301</v>
      </c>
      <c r="O16" s="18">
        <v>8.0201217372088004E-2</v>
      </c>
      <c r="P16" s="18">
        <v>0.110637896551606</v>
      </c>
      <c r="Q16" s="18">
        <v>0.13767272330656199</v>
      </c>
      <c r="R16" s="18">
        <v>0.114487989717342</v>
      </c>
      <c r="S16" s="18"/>
      <c r="T16" s="18">
        <v>0.14493543842920201</v>
      </c>
      <c r="U16" s="18">
        <v>9.8740412172862196E-2</v>
      </c>
      <c r="V16" s="18"/>
      <c r="W16" s="18">
        <v>5.8447013208229502E-2</v>
      </c>
      <c r="X16" s="18">
        <v>0.12994216004012099</v>
      </c>
      <c r="Y16" s="18"/>
      <c r="Z16" s="18">
        <v>0.16197413743834899</v>
      </c>
      <c r="AA16" s="18">
        <v>8.7436477017671696E-2</v>
      </c>
    </row>
    <row r="17" spans="2:27" x14ac:dyDescent="0.3">
      <c r="B17" s="15" t="s">
        <v>55</v>
      </c>
      <c r="C17" s="19">
        <v>0.50164228325203897</v>
      </c>
      <c r="D17" s="19">
        <v>0.48593501743144801</v>
      </c>
      <c r="E17" s="19">
        <v>0.51709663027789399</v>
      </c>
      <c r="F17" s="19"/>
      <c r="G17" s="19">
        <v>0.41505649860524202</v>
      </c>
      <c r="H17" s="19">
        <v>0.35336466702395702</v>
      </c>
      <c r="I17" s="19">
        <v>0.459209721411942</v>
      </c>
      <c r="J17" s="19">
        <v>0.53244010711182099</v>
      </c>
      <c r="K17" s="19">
        <v>0.59505029479390403</v>
      </c>
      <c r="L17" s="19">
        <v>0.62648044668702796</v>
      </c>
      <c r="M17" s="19"/>
      <c r="N17" s="19">
        <v>0.37815710340201297</v>
      </c>
      <c r="O17" s="19">
        <v>0.63591215412395596</v>
      </c>
      <c r="P17" s="19">
        <v>0.60082584476860901</v>
      </c>
      <c r="Q17" s="19">
        <v>0.47219531886378202</v>
      </c>
      <c r="R17" s="19">
        <v>0.49611923966697202</v>
      </c>
      <c r="S17" s="19"/>
      <c r="T17" s="19">
        <v>0.44473828314841402</v>
      </c>
      <c r="U17" s="19">
        <v>0.537440417976492</v>
      </c>
      <c r="V17" s="19"/>
      <c r="W17" s="19">
        <v>0.66322200956320099</v>
      </c>
      <c r="X17" s="19">
        <v>0.46449970990480899</v>
      </c>
      <c r="Y17" s="19"/>
      <c r="Z17" s="19">
        <v>0.40869837864743702</v>
      </c>
      <c r="AA17" s="19">
        <v>0.56131065174490502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0.34438340775743398</v>
      </c>
      <c r="D9" s="14">
        <v>0.33134413807450103</v>
      </c>
      <c r="E9" s="14">
        <v>0.35581906713746497</v>
      </c>
      <c r="F9" s="14"/>
      <c r="G9" s="14">
        <v>0.18657237804187701</v>
      </c>
      <c r="H9" s="14">
        <v>0.27600832659443297</v>
      </c>
      <c r="I9" s="14">
        <v>0.34759829041962398</v>
      </c>
      <c r="J9" s="14">
        <v>0.39099080775769202</v>
      </c>
      <c r="K9" s="14">
        <v>0.39059993574581597</v>
      </c>
      <c r="L9" s="14">
        <v>0.43345497065184801</v>
      </c>
      <c r="M9" s="14"/>
      <c r="N9" s="14">
        <v>0.107114307476169</v>
      </c>
      <c r="O9" s="14">
        <v>0.405014901689566</v>
      </c>
      <c r="P9" s="14">
        <v>0.60399702810386702</v>
      </c>
      <c r="Q9" s="14">
        <v>0.315437287378593</v>
      </c>
      <c r="R9" s="14">
        <v>0.34951995629590499</v>
      </c>
      <c r="S9" s="14"/>
      <c r="T9" s="14">
        <v>0.32384869720111997</v>
      </c>
      <c r="U9" s="14">
        <v>0.35730173219304401</v>
      </c>
      <c r="V9" s="14"/>
      <c r="W9" s="14">
        <v>0.40294106519663703</v>
      </c>
      <c r="X9" s="14">
        <v>0.33092267146252902</v>
      </c>
      <c r="Y9" s="14"/>
      <c r="Z9" s="14">
        <v>0.23904746101252</v>
      </c>
      <c r="AA9" s="14">
        <v>0.41200725154427298</v>
      </c>
    </row>
    <row r="10" spans="2:27" x14ac:dyDescent="0.3">
      <c r="B10" s="15" t="s">
        <v>48</v>
      </c>
      <c r="C10" s="14">
        <v>0.320956114004044</v>
      </c>
      <c r="D10" s="14">
        <v>0.30773235548133299</v>
      </c>
      <c r="E10" s="14">
        <v>0.33386449368534499</v>
      </c>
      <c r="F10" s="14"/>
      <c r="G10" s="14">
        <v>0.389810309051913</v>
      </c>
      <c r="H10" s="14">
        <v>0.31690165219011401</v>
      </c>
      <c r="I10" s="14">
        <v>0.31326393939595698</v>
      </c>
      <c r="J10" s="14">
        <v>0.33128534793994902</v>
      </c>
      <c r="K10" s="14">
        <v>0.32355444849847598</v>
      </c>
      <c r="L10" s="14">
        <v>0.27461200858596202</v>
      </c>
      <c r="M10" s="14"/>
      <c r="N10" s="14">
        <v>0.30706494830921</v>
      </c>
      <c r="O10" s="14">
        <v>0.344576616391496</v>
      </c>
      <c r="P10" s="14">
        <v>0.29000372303661598</v>
      </c>
      <c r="Q10" s="14">
        <v>0.319817469458543</v>
      </c>
      <c r="R10" s="14">
        <v>0.33674882130838002</v>
      </c>
      <c r="S10" s="14"/>
      <c r="T10" s="14">
        <v>0.30346493402779601</v>
      </c>
      <c r="U10" s="14">
        <v>0.33195976253734699</v>
      </c>
      <c r="V10" s="14"/>
      <c r="W10" s="14">
        <v>0.33638692078930998</v>
      </c>
      <c r="X10" s="14">
        <v>0.31740901136986199</v>
      </c>
      <c r="Y10" s="14"/>
      <c r="Z10" s="14">
        <v>0.321679811416404</v>
      </c>
      <c r="AA10" s="14">
        <v>0.32049151286573602</v>
      </c>
    </row>
    <row r="11" spans="2:27" x14ac:dyDescent="0.3">
      <c r="B11" s="15" t="s">
        <v>49</v>
      </c>
      <c r="C11" s="14">
        <v>0.19694283482081601</v>
      </c>
      <c r="D11" s="14">
        <v>0.20320616914085601</v>
      </c>
      <c r="E11" s="14">
        <v>0.19158821911124199</v>
      </c>
      <c r="F11" s="14"/>
      <c r="G11" s="14">
        <v>0.27290002684148601</v>
      </c>
      <c r="H11" s="14">
        <v>0.21772607222479901</v>
      </c>
      <c r="I11" s="14">
        <v>0.18575455113175099</v>
      </c>
      <c r="J11" s="14">
        <v>0.187770608542879</v>
      </c>
      <c r="K11" s="14">
        <v>0.16083562155912101</v>
      </c>
      <c r="L11" s="14">
        <v>0.17030560272272799</v>
      </c>
      <c r="M11" s="14"/>
      <c r="N11" s="14">
        <v>0.28359376957567201</v>
      </c>
      <c r="O11" s="14">
        <v>0.16326253747566499</v>
      </c>
      <c r="P11" s="14">
        <v>6.7597425036489397E-2</v>
      </c>
      <c r="Q11" s="14">
        <v>0.195579427723685</v>
      </c>
      <c r="R11" s="14">
        <v>0.25319790651913598</v>
      </c>
      <c r="S11" s="14"/>
      <c r="T11" s="14">
        <v>0.21030174309213001</v>
      </c>
      <c r="U11" s="14">
        <v>0.188538785945566</v>
      </c>
      <c r="V11" s="14"/>
      <c r="W11" s="14">
        <v>0.14345279622604601</v>
      </c>
      <c r="X11" s="14">
        <v>0.20923866999277499</v>
      </c>
      <c r="Y11" s="14"/>
      <c r="Z11" s="14">
        <v>0.229518203710388</v>
      </c>
      <c r="AA11" s="14">
        <v>0.176030015169405</v>
      </c>
    </row>
    <row r="12" spans="2:27" x14ac:dyDescent="0.3">
      <c r="B12" s="15" t="s">
        <v>50</v>
      </c>
      <c r="C12" s="14">
        <v>9.87533509597735E-2</v>
      </c>
      <c r="D12" s="14">
        <v>0.116728523378509</v>
      </c>
      <c r="E12" s="14">
        <v>8.1589817327089698E-2</v>
      </c>
      <c r="F12" s="14"/>
      <c r="G12" s="14">
        <v>0.11393513739699999</v>
      </c>
      <c r="H12" s="14">
        <v>0.12760275740103999</v>
      </c>
      <c r="I12" s="14">
        <v>0.10497869025685699</v>
      </c>
      <c r="J12" s="14">
        <v>7.2890559457137197E-2</v>
      </c>
      <c r="K12" s="14">
        <v>7.2739210141655894E-2</v>
      </c>
      <c r="L12" s="14">
        <v>9.8576668506539095E-2</v>
      </c>
      <c r="M12" s="14"/>
      <c r="N12" s="14">
        <v>0.239226394934859</v>
      </c>
      <c r="O12" s="14">
        <v>6.8468560304457096E-2</v>
      </c>
      <c r="P12" s="14">
        <v>2.2173920014832E-2</v>
      </c>
      <c r="Q12" s="14">
        <v>0.14675592572874799</v>
      </c>
      <c r="R12" s="14">
        <v>2.77172241229445E-2</v>
      </c>
      <c r="S12" s="14"/>
      <c r="T12" s="14">
        <v>0.114857839078016</v>
      </c>
      <c r="U12" s="14">
        <v>8.8622066089195803E-2</v>
      </c>
      <c r="V12" s="14"/>
      <c r="W12" s="14">
        <v>8.7137414135957297E-2</v>
      </c>
      <c r="X12" s="14">
        <v>0.10142352373036299</v>
      </c>
      <c r="Y12" s="14"/>
      <c r="Z12" s="14">
        <v>0.163868989983385</v>
      </c>
      <c r="AA12" s="14">
        <v>5.6950244446891798E-2</v>
      </c>
    </row>
    <row r="13" spans="2:27" x14ac:dyDescent="0.3">
      <c r="B13" s="15" t="s">
        <v>51</v>
      </c>
      <c r="C13" s="14">
        <v>2.4743983824442001E-2</v>
      </c>
      <c r="D13" s="14">
        <v>3.5718015050386999E-2</v>
      </c>
      <c r="E13" s="14">
        <v>1.4128580314683699E-2</v>
      </c>
      <c r="F13" s="14"/>
      <c r="G13" s="14">
        <v>5.6632916026382501E-3</v>
      </c>
      <c r="H13" s="14">
        <v>4.1798238352048399E-2</v>
      </c>
      <c r="I13" s="14">
        <v>3.2694329549776198E-2</v>
      </c>
      <c r="J13" s="14">
        <v>1.70626763023419E-2</v>
      </c>
      <c r="K13" s="14">
        <v>3.7960412997329399E-2</v>
      </c>
      <c r="L13" s="14">
        <v>1.4478564707373199E-2</v>
      </c>
      <c r="M13" s="14"/>
      <c r="N13" s="14">
        <v>5.5923164083915497E-2</v>
      </c>
      <c r="O13" s="14">
        <v>1.6536359445843599E-2</v>
      </c>
      <c r="P13" s="14">
        <v>1.6227903808195901E-2</v>
      </c>
      <c r="Q13" s="14">
        <v>2.2409889710431698E-2</v>
      </c>
      <c r="R13" s="14">
        <v>1.2163545777380399E-2</v>
      </c>
      <c r="S13" s="14"/>
      <c r="T13" s="14">
        <v>3.3815096463096099E-2</v>
      </c>
      <c r="U13" s="14">
        <v>1.9037374240794502E-2</v>
      </c>
      <c r="V13" s="14"/>
      <c r="W13" s="14">
        <v>1.8406535761290199E-2</v>
      </c>
      <c r="X13" s="14">
        <v>2.6200782489062699E-2</v>
      </c>
      <c r="Y13" s="14"/>
      <c r="Z13" s="14">
        <v>3.9197618529912999E-2</v>
      </c>
      <c r="AA13" s="14">
        <v>1.54650019984018E-2</v>
      </c>
    </row>
    <row r="14" spans="2:27" x14ac:dyDescent="0.3">
      <c r="B14" s="15" t="s">
        <v>52</v>
      </c>
      <c r="C14" s="14">
        <v>1.42203086334909E-2</v>
      </c>
      <c r="D14" s="14">
        <v>5.27079887441354E-3</v>
      </c>
      <c r="E14" s="14">
        <v>2.3009822424173799E-2</v>
      </c>
      <c r="F14" s="14"/>
      <c r="G14" s="14">
        <v>3.11188570650857E-2</v>
      </c>
      <c r="H14" s="14">
        <v>1.9962953237565501E-2</v>
      </c>
      <c r="I14" s="14">
        <v>1.5710199246034302E-2</v>
      </c>
      <c r="J14" s="14">
        <v>0</v>
      </c>
      <c r="K14" s="14">
        <v>1.4310371057601501E-2</v>
      </c>
      <c r="L14" s="14">
        <v>8.5721848255496599E-3</v>
      </c>
      <c r="M14" s="14"/>
      <c r="N14" s="14">
        <v>7.07741562017464E-3</v>
      </c>
      <c r="O14" s="14">
        <v>2.1410246929710899E-3</v>
      </c>
      <c r="P14" s="14">
        <v>0</v>
      </c>
      <c r="Q14" s="14">
        <v>0</v>
      </c>
      <c r="R14" s="14">
        <v>2.0652545976254301E-2</v>
      </c>
      <c r="S14" s="14"/>
      <c r="T14" s="14">
        <v>1.37116901378417E-2</v>
      </c>
      <c r="U14" s="14">
        <v>1.4540278994053401E-2</v>
      </c>
      <c r="V14" s="14"/>
      <c r="W14" s="14">
        <v>1.1675267890760101E-2</v>
      </c>
      <c r="X14" s="14">
        <v>1.4805340955408201E-2</v>
      </c>
      <c r="Y14" s="14"/>
      <c r="Z14" s="14">
        <v>6.6879153473908401E-3</v>
      </c>
      <c r="AA14" s="14">
        <v>1.9055973975292798E-2</v>
      </c>
    </row>
    <row r="15" spans="2:27" x14ac:dyDescent="0.3">
      <c r="B15" s="15" t="s">
        <v>53</v>
      </c>
      <c r="C15" s="18">
        <v>0.66533952176147804</v>
      </c>
      <c r="D15" s="18">
        <v>0.63907649355583396</v>
      </c>
      <c r="E15" s="18">
        <v>0.68968356082281101</v>
      </c>
      <c r="F15" s="18"/>
      <c r="G15" s="18">
        <v>0.57638268709379004</v>
      </c>
      <c r="H15" s="18">
        <v>0.59290997878454799</v>
      </c>
      <c r="I15" s="18">
        <v>0.66086222981558096</v>
      </c>
      <c r="J15" s="18">
        <v>0.72227615569764203</v>
      </c>
      <c r="K15" s="18">
        <v>0.71415438424429301</v>
      </c>
      <c r="L15" s="18">
        <v>0.70806697923781003</v>
      </c>
      <c r="M15" s="18"/>
      <c r="N15" s="18">
        <v>0.41417925578537901</v>
      </c>
      <c r="O15" s="18">
        <v>0.74959151808106295</v>
      </c>
      <c r="P15" s="18">
        <v>0.89400075114048305</v>
      </c>
      <c r="Q15" s="18">
        <v>0.63525475683713495</v>
      </c>
      <c r="R15" s="18">
        <v>0.68626877760428395</v>
      </c>
      <c r="S15" s="18"/>
      <c r="T15" s="18">
        <v>0.62731363122891703</v>
      </c>
      <c r="U15" s="18">
        <v>0.689261494730391</v>
      </c>
      <c r="V15" s="18"/>
      <c r="W15" s="18">
        <v>0.73932798598594696</v>
      </c>
      <c r="X15" s="18">
        <v>0.64833168283239095</v>
      </c>
      <c r="Y15" s="18"/>
      <c r="Z15" s="18">
        <v>0.56072727242892395</v>
      </c>
      <c r="AA15" s="18">
        <v>0.73249876441000905</v>
      </c>
    </row>
    <row r="16" spans="2:27" x14ac:dyDescent="0.3">
      <c r="B16" s="15" t="s">
        <v>54</v>
      </c>
      <c r="C16" s="18">
        <v>0.123497334784215</v>
      </c>
      <c r="D16" s="18">
        <v>0.15244653842889599</v>
      </c>
      <c r="E16" s="18">
        <v>9.5718397641773395E-2</v>
      </c>
      <c r="F16" s="18"/>
      <c r="G16" s="18">
        <v>0.119598428999639</v>
      </c>
      <c r="H16" s="18">
        <v>0.16940099575308801</v>
      </c>
      <c r="I16" s="18">
        <v>0.13767301980663299</v>
      </c>
      <c r="J16" s="18">
        <v>8.9953235759479194E-2</v>
      </c>
      <c r="K16" s="18">
        <v>0.110699623138985</v>
      </c>
      <c r="L16" s="18">
        <v>0.113055233213912</v>
      </c>
      <c r="M16" s="18"/>
      <c r="N16" s="18">
        <v>0.29514955901877399</v>
      </c>
      <c r="O16" s="18">
        <v>8.5004919750300598E-2</v>
      </c>
      <c r="P16" s="18">
        <v>3.8401823823027897E-2</v>
      </c>
      <c r="Q16" s="18">
        <v>0.16916581543918</v>
      </c>
      <c r="R16" s="18">
        <v>3.9880769900324901E-2</v>
      </c>
      <c r="S16" s="18"/>
      <c r="T16" s="18">
        <v>0.14867293554111199</v>
      </c>
      <c r="U16" s="18">
        <v>0.10765944032999</v>
      </c>
      <c r="V16" s="18"/>
      <c r="W16" s="18">
        <v>0.105543949897248</v>
      </c>
      <c r="X16" s="18">
        <v>0.127624306219426</v>
      </c>
      <c r="Y16" s="18"/>
      <c r="Z16" s="18">
        <v>0.203066608513298</v>
      </c>
      <c r="AA16" s="18">
        <v>7.2415246445293693E-2</v>
      </c>
    </row>
    <row r="17" spans="2:27" x14ac:dyDescent="0.3">
      <c r="B17" s="15" t="s">
        <v>55</v>
      </c>
      <c r="C17" s="19">
        <v>0.54184218697726205</v>
      </c>
      <c r="D17" s="19">
        <v>0.48662995512693802</v>
      </c>
      <c r="E17" s="19">
        <v>0.59396516318103698</v>
      </c>
      <c r="F17" s="19"/>
      <c r="G17" s="19">
        <v>0.45678425809415102</v>
      </c>
      <c r="H17" s="19">
        <v>0.42350898303146001</v>
      </c>
      <c r="I17" s="19">
        <v>0.52318921000894703</v>
      </c>
      <c r="J17" s="19">
        <v>0.63232291993816203</v>
      </c>
      <c r="K17" s="19">
        <v>0.60345476110530705</v>
      </c>
      <c r="L17" s="19">
        <v>0.59501174602389795</v>
      </c>
      <c r="M17" s="19"/>
      <c r="N17" s="19">
        <v>0.11902969676660401</v>
      </c>
      <c r="O17" s="19">
        <v>0.66458659833076195</v>
      </c>
      <c r="P17" s="19">
        <v>0.85559892731745502</v>
      </c>
      <c r="Q17" s="19">
        <v>0.46608894139795498</v>
      </c>
      <c r="R17" s="19">
        <v>0.64638800770395899</v>
      </c>
      <c r="S17" s="19"/>
      <c r="T17" s="19">
        <v>0.47864069568780498</v>
      </c>
      <c r="U17" s="19">
        <v>0.58160205440040003</v>
      </c>
      <c r="V17" s="19"/>
      <c r="W17" s="19">
        <v>0.63378403608869904</v>
      </c>
      <c r="X17" s="19">
        <v>0.52070737661296496</v>
      </c>
      <c r="Y17" s="19"/>
      <c r="Z17" s="19">
        <v>0.35766066391562601</v>
      </c>
      <c r="AA17" s="19">
        <v>0.66008351796471598</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57.6" x14ac:dyDescent="0.3">
      <c r="B9" s="15" t="s">
        <v>65</v>
      </c>
      <c r="C9" s="14">
        <v>0.177844967142507</v>
      </c>
      <c r="D9" s="14">
        <v>0.23045247335723701</v>
      </c>
      <c r="E9" s="14">
        <v>0.12617796178886401</v>
      </c>
      <c r="F9" s="14"/>
      <c r="G9" s="14">
        <v>0.149124287743576</v>
      </c>
      <c r="H9" s="14">
        <v>0.16719253865658301</v>
      </c>
      <c r="I9" s="14">
        <v>0.16716611831780201</v>
      </c>
      <c r="J9" s="14">
        <v>0.16788504067955301</v>
      </c>
      <c r="K9" s="14">
        <v>0.18445178467249601</v>
      </c>
      <c r="L9" s="14">
        <v>0.21789870295204</v>
      </c>
      <c r="M9" s="14"/>
      <c r="N9" s="14">
        <v>0.226484544244347</v>
      </c>
      <c r="O9" s="14">
        <v>0.17517646470273901</v>
      </c>
      <c r="P9" s="14">
        <v>0.15072981463114701</v>
      </c>
      <c r="Q9" s="14">
        <v>0.215145541156573</v>
      </c>
      <c r="R9" s="14">
        <v>0.20240647430870001</v>
      </c>
      <c r="S9" s="14"/>
      <c r="T9" s="14">
        <v>0.170962897696846</v>
      </c>
      <c r="U9" s="14">
        <v>0.182174456260147</v>
      </c>
      <c r="V9" s="14"/>
      <c r="W9" s="14">
        <v>0.20199925051131101</v>
      </c>
      <c r="X9" s="14">
        <v>0.172292585899158</v>
      </c>
      <c r="Y9" s="14"/>
      <c r="Z9" s="14">
        <v>0.20653291618533401</v>
      </c>
      <c r="AA9" s="14">
        <v>0.159427803348129</v>
      </c>
    </row>
    <row r="10" spans="2:27" ht="57.6" x14ac:dyDescent="0.3">
      <c r="B10" s="15" t="s">
        <v>66</v>
      </c>
      <c r="C10" s="14">
        <v>0.29539646394386998</v>
      </c>
      <c r="D10" s="14">
        <v>0.32545637038237402</v>
      </c>
      <c r="E10" s="14">
        <v>0.26719545452556698</v>
      </c>
      <c r="F10" s="14"/>
      <c r="G10" s="14">
        <v>0.388096265470325</v>
      </c>
      <c r="H10" s="14">
        <v>0.38621016659820101</v>
      </c>
      <c r="I10" s="14">
        <v>0.299596626635937</v>
      </c>
      <c r="J10" s="14">
        <v>0.27390651257988702</v>
      </c>
      <c r="K10" s="14">
        <v>0.22124362599487599</v>
      </c>
      <c r="L10" s="14">
        <v>0.22375576520083701</v>
      </c>
      <c r="M10" s="14"/>
      <c r="N10" s="14">
        <v>0.40889710019789899</v>
      </c>
      <c r="O10" s="14">
        <v>0.33705098100279501</v>
      </c>
      <c r="P10" s="14">
        <v>0.23808507779980401</v>
      </c>
      <c r="Q10" s="14">
        <v>0.31485226835763003</v>
      </c>
      <c r="R10" s="14">
        <v>0.30767051039471299</v>
      </c>
      <c r="S10" s="14"/>
      <c r="T10" s="14">
        <v>0.31583780643642301</v>
      </c>
      <c r="U10" s="14">
        <v>0.28253687707538</v>
      </c>
      <c r="V10" s="14"/>
      <c r="W10" s="14">
        <v>0.216552651370397</v>
      </c>
      <c r="X10" s="14">
        <v>0.31352040905964501</v>
      </c>
      <c r="Y10" s="14"/>
      <c r="Z10" s="14">
        <v>0.371611878317681</v>
      </c>
      <c r="AA10" s="14">
        <v>0.24646749491637401</v>
      </c>
    </row>
    <row r="11" spans="2:27" ht="72" x14ac:dyDescent="0.3">
      <c r="B11" s="15" t="s">
        <v>67</v>
      </c>
      <c r="C11" s="14">
        <v>0.32341490057123301</v>
      </c>
      <c r="D11" s="14">
        <v>0.28400243539985398</v>
      </c>
      <c r="E11" s="14">
        <v>0.36028287062541198</v>
      </c>
      <c r="F11" s="14"/>
      <c r="G11" s="14">
        <v>0.23460798033671401</v>
      </c>
      <c r="H11" s="14">
        <v>0.27084292948309402</v>
      </c>
      <c r="I11" s="14">
        <v>0.27277006773204299</v>
      </c>
      <c r="J11" s="14">
        <v>0.33287185781623202</v>
      </c>
      <c r="K11" s="14">
        <v>0.39442990888906299</v>
      </c>
      <c r="L11" s="14">
        <v>0.41098090227110801</v>
      </c>
      <c r="M11" s="14"/>
      <c r="N11" s="14">
        <v>0.20954263772651899</v>
      </c>
      <c r="O11" s="14">
        <v>0.36525439380401897</v>
      </c>
      <c r="P11" s="14">
        <v>0.45895454446136802</v>
      </c>
      <c r="Q11" s="14">
        <v>0.32060113782405503</v>
      </c>
      <c r="R11" s="14">
        <v>0.30405459272412499</v>
      </c>
      <c r="S11" s="14"/>
      <c r="T11" s="14">
        <v>0.30384322490444599</v>
      </c>
      <c r="U11" s="14">
        <v>0.33572738266435598</v>
      </c>
      <c r="V11" s="14"/>
      <c r="W11" s="14">
        <v>0.41478612744139498</v>
      </c>
      <c r="X11" s="14">
        <v>0.30241125999496499</v>
      </c>
      <c r="Y11" s="14"/>
      <c r="Z11" s="14">
        <v>0.263802231617564</v>
      </c>
      <c r="AA11" s="14">
        <v>0.361685196112428</v>
      </c>
    </row>
    <row r="12" spans="2:27" x14ac:dyDescent="0.3">
      <c r="B12" s="15" t="s">
        <v>52</v>
      </c>
      <c r="C12" s="23">
        <v>0.20334366834239001</v>
      </c>
      <c r="D12" s="23">
        <v>0.16008872086053499</v>
      </c>
      <c r="E12" s="23">
        <v>0.24634371306015701</v>
      </c>
      <c r="F12" s="23"/>
      <c r="G12" s="23">
        <v>0.22817146644938399</v>
      </c>
      <c r="H12" s="23">
        <v>0.17575436526212199</v>
      </c>
      <c r="I12" s="23">
        <v>0.26046718731421897</v>
      </c>
      <c r="J12" s="23">
        <v>0.22533658892432801</v>
      </c>
      <c r="K12" s="23">
        <v>0.19987468044356499</v>
      </c>
      <c r="L12" s="23">
        <v>0.14736462957601501</v>
      </c>
      <c r="M12" s="23"/>
      <c r="N12" s="23">
        <v>0.155075717831235</v>
      </c>
      <c r="O12" s="23">
        <v>0.122518160490446</v>
      </c>
      <c r="P12" s="23">
        <v>0.15223056310768099</v>
      </c>
      <c r="Q12" s="23">
        <v>0.149401052661742</v>
      </c>
      <c r="R12" s="23">
        <v>0.185868422572461</v>
      </c>
      <c r="S12" s="23"/>
      <c r="T12" s="23">
        <v>0.20935607096228501</v>
      </c>
      <c r="U12" s="23">
        <v>0.19956128400011799</v>
      </c>
      <c r="V12" s="23"/>
      <c r="W12" s="23">
        <v>0.166661970676896</v>
      </c>
      <c r="X12" s="23">
        <v>0.211775745046233</v>
      </c>
      <c r="Y12" s="23"/>
      <c r="Z12" s="23">
        <v>0.15805297387942099</v>
      </c>
      <c r="AA12" s="23">
        <v>0.23241950562306801</v>
      </c>
    </row>
    <row r="13" spans="2:27" x14ac:dyDescent="0.3">
      <c r="B13" s="16"/>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69</v>
      </c>
      <c r="C9" s="14">
        <v>0.57998518672406796</v>
      </c>
      <c r="D9" s="14">
        <v>0.60347350538795697</v>
      </c>
      <c r="E9" s="14">
        <v>0.55544304594112803</v>
      </c>
      <c r="F9" s="14"/>
      <c r="G9" s="14">
        <v>0.537041155905571</v>
      </c>
      <c r="H9" s="14">
        <v>0.48850557976800602</v>
      </c>
      <c r="I9" s="14">
        <v>0.53243497380108595</v>
      </c>
      <c r="J9" s="14">
        <v>0.61374552739834398</v>
      </c>
      <c r="K9" s="14">
        <v>0.65426619433523403</v>
      </c>
      <c r="L9" s="14">
        <v>0.64426878322449399</v>
      </c>
      <c r="M9" s="14"/>
      <c r="N9" s="14">
        <v>0.44782045296434198</v>
      </c>
      <c r="O9" s="14">
        <v>0.59711505919289398</v>
      </c>
      <c r="P9" s="14">
        <v>0.72043260599779202</v>
      </c>
      <c r="Q9" s="14">
        <v>0.63285345549009497</v>
      </c>
      <c r="R9" s="14">
        <v>0.59184801043497004</v>
      </c>
      <c r="S9" s="14"/>
      <c r="T9" s="14">
        <v>0.54199526422287803</v>
      </c>
      <c r="U9" s="14">
        <v>0.60388453231299999</v>
      </c>
      <c r="V9" s="14"/>
      <c r="W9" s="14">
        <v>0.650922506473817</v>
      </c>
      <c r="X9" s="14">
        <v>0.56367871893870403</v>
      </c>
      <c r="Y9" s="14"/>
      <c r="Z9" s="14">
        <v>0.531682540650391</v>
      </c>
      <c r="AA9" s="14">
        <v>0.61099464449718099</v>
      </c>
    </row>
    <row r="10" spans="2:27" ht="28.8" x14ac:dyDescent="0.3">
      <c r="B10" s="15" t="s">
        <v>70</v>
      </c>
      <c r="C10" s="14">
        <v>0.22409168242682101</v>
      </c>
      <c r="D10" s="14">
        <v>0.24189982503930799</v>
      </c>
      <c r="E10" s="14">
        <v>0.20757384389874001</v>
      </c>
      <c r="F10" s="14"/>
      <c r="G10" s="14">
        <v>0.25017170242459003</v>
      </c>
      <c r="H10" s="14">
        <v>0.35476123981452101</v>
      </c>
      <c r="I10" s="14">
        <v>0.26362747033546802</v>
      </c>
      <c r="J10" s="14">
        <v>0.15098277031146001</v>
      </c>
      <c r="K10" s="14">
        <v>0.15892402346578999</v>
      </c>
      <c r="L10" s="14">
        <v>0.171463033707172</v>
      </c>
      <c r="M10" s="14"/>
      <c r="N10" s="14">
        <v>0.437591425698658</v>
      </c>
      <c r="O10" s="14">
        <v>0.21927890860417501</v>
      </c>
      <c r="P10" s="14">
        <v>9.1309533435427706E-2</v>
      </c>
      <c r="Q10" s="14">
        <v>0.20710968714616901</v>
      </c>
      <c r="R10" s="14">
        <v>0.22087660338576701</v>
      </c>
      <c r="S10" s="14"/>
      <c r="T10" s="14">
        <v>0.26683520012656398</v>
      </c>
      <c r="U10" s="14">
        <v>0.19720186444520199</v>
      </c>
      <c r="V10" s="14"/>
      <c r="W10" s="14">
        <v>0.15321132965933701</v>
      </c>
      <c r="X10" s="14">
        <v>0.240385055126772</v>
      </c>
      <c r="Y10" s="14"/>
      <c r="Z10" s="14">
        <v>0.30427129745848802</v>
      </c>
      <c r="AA10" s="14">
        <v>0.172617765598404</v>
      </c>
    </row>
    <row r="11" spans="2:27" ht="28.8" x14ac:dyDescent="0.3">
      <c r="B11" s="15" t="s">
        <v>71</v>
      </c>
      <c r="C11" s="14">
        <v>8.7894522285299495E-2</v>
      </c>
      <c r="D11" s="14">
        <v>7.9070211367810506E-2</v>
      </c>
      <c r="E11" s="14">
        <v>9.6845558352591704E-2</v>
      </c>
      <c r="F11" s="14"/>
      <c r="G11" s="14">
        <v>0.12488626103339499</v>
      </c>
      <c r="H11" s="14">
        <v>6.5406991367143702E-2</v>
      </c>
      <c r="I11" s="14">
        <v>0.10256656661675299</v>
      </c>
      <c r="J11" s="14">
        <v>8.7299740872197606E-2</v>
      </c>
      <c r="K11" s="14">
        <v>5.6880707686087398E-2</v>
      </c>
      <c r="L11" s="14">
        <v>9.09364496538453E-2</v>
      </c>
      <c r="M11" s="14"/>
      <c r="N11" s="14">
        <v>6.7533552565765195E-2</v>
      </c>
      <c r="O11" s="14">
        <v>0.109913087530259</v>
      </c>
      <c r="P11" s="14">
        <v>0.113042274964368</v>
      </c>
      <c r="Q11" s="14">
        <v>0.101252891659513</v>
      </c>
      <c r="R11" s="14">
        <v>9.0775577355394196E-2</v>
      </c>
      <c r="S11" s="14"/>
      <c r="T11" s="14">
        <v>8.33193588634146E-2</v>
      </c>
      <c r="U11" s="14">
        <v>9.0772743785805104E-2</v>
      </c>
      <c r="V11" s="14"/>
      <c r="W11" s="14">
        <v>8.0084219352516001E-2</v>
      </c>
      <c r="X11" s="14">
        <v>8.9689888301617393E-2</v>
      </c>
      <c r="Y11" s="14"/>
      <c r="Z11" s="14">
        <v>8.3871606524294304E-2</v>
      </c>
      <c r="AA11" s="14">
        <v>9.0477164160144202E-2</v>
      </c>
    </row>
    <row r="12" spans="2:27" x14ac:dyDescent="0.3">
      <c r="B12" s="15" t="s">
        <v>52</v>
      </c>
      <c r="C12" s="23">
        <v>0.108028608563811</v>
      </c>
      <c r="D12" s="23">
        <v>7.5556458204924501E-2</v>
      </c>
      <c r="E12" s="23">
        <v>0.14013755180754001</v>
      </c>
      <c r="F12" s="23"/>
      <c r="G12" s="23">
        <v>8.7900880636444301E-2</v>
      </c>
      <c r="H12" s="23">
        <v>9.1326189050329604E-2</v>
      </c>
      <c r="I12" s="23">
        <v>0.10137098924669299</v>
      </c>
      <c r="J12" s="23">
        <v>0.14797196141799801</v>
      </c>
      <c r="K12" s="23">
        <v>0.12992907451288899</v>
      </c>
      <c r="L12" s="23">
        <v>9.3331733414488305E-2</v>
      </c>
      <c r="M12" s="23"/>
      <c r="N12" s="23">
        <v>4.7054568771234498E-2</v>
      </c>
      <c r="O12" s="23">
        <v>7.3692944672671901E-2</v>
      </c>
      <c r="P12" s="23">
        <v>7.5215585602412094E-2</v>
      </c>
      <c r="Q12" s="23">
        <v>5.8783965704223E-2</v>
      </c>
      <c r="R12" s="23">
        <v>9.6499808823869396E-2</v>
      </c>
      <c r="S12" s="23"/>
      <c r="T12" s="23">
        <v>0.107850176787143</v>
      </c>
      <c r="U12" s="23">
        <v>0.108140859455992</v>
      </c>
      <c r="V12" s="23"/>
      <c r="W12" s="23">
        <v>0.11578194451433001</v>
      </c>
      <c r="X12" s="23">
        <v>0.106246337632907</v>
      </c>
      <c r="Y12" s="23"/>
      <c r="Z12" s="23">
        <v>8.0174555366826605E-2</v>
      </c>
      <c r="AA12" s="23">
        <v>0.125910425744271</v>
      </c>
    </row>
    <row r="13" spans="2:27" x14ac:dyDescent="0.3">
      <c r="B13" s="16"/>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57.6" x14ac:dyDescent="0.3">
      <c r="B9" s="15" t="s">
        <v>72</v>
      </c>
      <c r="C9" s="14">
        <v>0.208912388272574</v>
      </c>
      <c r="D9" s="14">
        <v>0.21954211488372799</v>
      </c>
      <c r="E9" s="14">
        <v>0.19833547776677601</v>
      </c>
      <c r="F9" s="14"/>
      <c r="G9" s="14">
        <v>0.21725379816998699</v>
      </c>
      <c r="H9" s="14">
        <v>0.195877431186289</v>
      </c>
      <c r="I9" s="14">
        <v>0.20484666156126499</v>
      </c>
      <c r="J9" s="14">
        <v>0.226824819824894</v>
      </c>
      <c r="K9" s="14">
        <v>0.24619853227611099</v>
      </c>
      <c r="L9" s="14">
        <v>0.17773320813313401</v>
      </c>
      <c r="M9" s="14"/>
      <c r="N9" s="14">
        <v>0.15011429063587001</v>
      </c>
      <c r="O9" s="14">
        <v>0.23085229034979801</v>
      </c>
      <c r="P9" s="14">
        <v>0.280845165011955</v>
      </c>
      <c r="Q9" s="14">
        <v>0.21133346419146001</v>
      </c>
      <c r="R9" s="14">
        <v>0.214128010347477</v>
      </c>
      <c r="S9" s="14"/>
      <c r="T9" s="14">
        <v>0.21456293324898601</v>
      </c>
      <c r="U9" s="14">
        <v>0.20535764748170199</v>
      </c>
      <c r="V9" s="14"/>
      <c r="W9" s="14">
        <v>0.238657838772145</v>
      </c>
      <c r="X9" s="14">
        <v>0.202074757078676</v>
      </c>
      <c r="Y9" s="14"/>
      <c r="Z9" s="14">
        <v>0.21321680584439101</v>
      </c>
      <c r="AA9" s="14">
        <v>0.20614902713646799</v>
      </c>
    </row>
    <row r="10" spans="2:27" ht="57.6" x14ac:dyDescent="0.3">
      <c r="B10" s="15" t="s">
        <v>73</v>
      </c>
      <c r="C10" s="14">
        <v>0.38220334318374299</v>
      </c>
      <c r="D10" s="14">
        <v>0.380509050878588</v>
      </c>
      <c r="E10" s="14">
        <v>0.38248464074634902</v>
      </c>
      <c r="F10" s="14"/>
      <c r="G10" s="14">
        <v>0.46827418813769001</v>
      </c>
      <c r="H10" s="14">
        <v>0.45655867125586302</v>
      </c>
      <c r="I10" s="14">
        <v>0.39003962116034302</v>
      </c>
      <c r="J10" s="14">
        <v>0.344168748724763</v>
      </c>
      <c r="K10" s="14">
        <v>0.32381744746567998</v>
      </c>
      <c r="L10" s="14">
        <v>0.32820992407254601</v>
      </c>
      <c r="M10" s="14"/>
      <c r="N10" s="14">
        <v>0.39532504906006999</v>
      </c>
      <c r="O10" s="14">
        <v>0.35840818806848601</v>
      </c>
      <c r="P10" s="14">
        <v>0.404093099422971</v>
      </c>
      <c r="Q10" s="14">
        <v>0.378395113723002</v>
      </c>
      <c r="R10" s="14">
        <v>0.43649534823186398</v>
      </c>
      <c r="S10" s="14"/>
      <c r="T10" s="14">
        <v>0.40117956072264999</v>
      </c>
      <c r="U10" s="14">
        <v>0.37026546200172999</v>
      </c>
      <c r="V10" s="14"/>
      <c r="W10" s="14">
        <v>0.319751903126759</v>
      </c>
      <c r="X10" s="14">
        <v>0.39655914911257301</v>
      </c>
      <c r="Y10" s="14"/>
      <c r="Z10" s="14">
        <v>0.373967386472698</v>
      </c>
      <c r="AA10" s="14">
        <v>0.38749068399448799</v>
      </c>
    </row>
    <row r="11" spans="2:27" ht="43.2" x14ac:dyDescent="0.3">
      <c r="B11" s="15" t="s">
        <v>74</v>
      </c>
      <c r="C11" s="14">
        <v>0.33144792821855601</v>
      </c>
      <c r="D11" s="14">
        <v>0.33830742078279902</v>
      </c>
      <c r="E11" s="14">
        <v>0.32602943436044202</v>
      </c>
      <c r="F11" s="14"/>
      <c r="G11" s="14">
        <v>0.25150082608098301</v>
      </c>
      <c r="H11" s="14">
        <v>0.26318545959946699</v>
      </c>
      <c r="I11" s="14">
        <v>0.30083172866840002</v>
      </c>
      <c r="J11" s="14">
        <v>0.355354911457333</v>
      </c>
      <c r="K11" s="14">
        <v>0.35237682589234798</v>
      </c>
      <c r="L11" s="14">
        <v>0.43149261246060999</v>
      </c>
      <c r="M11" s="14"/>
      <c r="N11" s="14">
        <v>0.40013486798717102</v>
      </c>
      <c r="O11" s="14">
        <v>0.357631853758137</v>
      </c>
      <c r="P11" s="14">
        <v>0.283485922775434</v>
      </c>
      <c r="Q11" s="14">
        <v>0.35493320849802101</v>
      </c>
      <c r="R11" s="14">
        <v>0.27018947810527499</v>
      </c>
      <c r="S11" s="14"/>
      <c r="T11" s="14">
        <v>0.30848709409108899</v>
      </c>
      <c r="U11" s="14">
        <v>0.34589251967054702</v>
      </c>
      <c r="V11" s="14"/>
      <c r="W11" s="14">
        <v>0.38194239023284199</v>
      </c>
      <c r="X11" s="14">
        <v>0.31984069071536397</v>
      </c>
      <c r="Y11" s="14"/>
      <c r="Z11" s="14">
        <v>0.34421856155997299</v>
      </c>
      <c r="AA11" s="14">
        <v>0.32324940396519503</v>
      </c>
    </row>
    <row r="12" spans="2:27" x14ac:dyDescent="0.3">
      <c r="B12" s="15" t="s">
        <v>52</v>
      </c>
      <c r="C12" s="23">
        <v>7.7436340325126696E-2</v>
      </c>
      <c r="D12" s="23">
        <v>6.1641413454885101E-2</v>
      </c>
      <c r="E12" s="23">
        <v>9.3150447126432903E-2</v>
      </c>
      <c r="F12" s="23"/>
      <c r="G12" s="23">
        <v>6.2971187611340199E-2</v>
      </c>
      <c r="H12" s="23">
        <v>8.4378437958380501E-2</v>
      </c>
      <c r="I12" s="23">
        <v>0.10428198860999099</v>
      </c>
      <c r="J12" s="23">
        <v>7.3651519993010298E-2</v>
      </c>
      <c r="K12" s="23">
        <v>7.7607194365862303E-2</v>
      </c>
      <c r="L12" s="23">
        <v>6.2564255333709407E-2</v>
      </c>
      <c r="M12" s="23"/>
      <c r="N12" s="23">
        <v>5.4425792316889501E-2</v>
      </c>
      <c r="O12" s="23">
        <v>5.3107667823579001E-2</v>
      </c>
      <c r="P12" s="23">
        <v>3.1575812789640501E-2</v>
      </c>
      <c r="Q12" s="23">
        <v>5.5338213587516998E-2</v>
      </c>
      <c r="R12" s="23">
        <v>7.9187163315383599E-2</v>
      </c>
      <c r="S12" s="23"/>
      <c r="T12" s="23">
        <v>7.5770411937275697E-2</v>
      </c>
      <c r="U12" s="23">
        <v>7.8484370846021098E-2</v>
      </c>
      <c r="V12" s="23"/>
      <c r="W12" s="23">
        <v>5.9647867868253601E-2</v>
      </c>
      <c r="X12" s="23">
        <v>8.1525403093386503E-2</v>
      </c>
      <c r="Y12" s="23"/>
      <c r="Z12" s="23">
        <v>6.8597246122937994E-2</v>
      </c>
      <c r="AA12" s="23">
        <v>8.31108849038492E-2</v>
      </c>
    </row>
    <row r="13" spans="2:27" x14ac:dyDescent="0.3">
      <c r="B13" s="16"/>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84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75</v>
      </c>
      <c r="C9" s="14">
        <v>0.65348359182761495</v>
      </c>
      <c r="D9" s="14">
        <v>0.63686982113528701</v>
      </c>
      <c r="E9" s="14">
        <v>0.66836426605410304</v>
      </c>
      <c r="F9" s="14"/>
      <c r="G9" s="14">
        <v>0.66167932904225202</v>
      </c>
      <c r="H9" s="14">
        <v>0.60577694156564399</v>
      </c>
      <c r="I9" s="14">
        <v>0.65243842890848003</v>
      </c>
      <c r="J9" s="14">
        <v>0.66036163336567</v>
      </c>
      <c r="K9" s="14">
        <v>0.652365966651827</v>
      </c>
      <c r="L9" s="14">
        <v>0.68280672845621304</v>
      </c>
      <c r="M9" s="14"/>
      <c r="N9" s="14">
        <v>0.657833367921968</v>
      </c>
      <c r="O9" s="14">
        <v>0.64069087263571201</v>
      </c>
      <c r="P9" s="14">
        <v>0.60560460872863897</v>
      </c>
      <c r="Q9" s="14">
        <v>0.71952385888986103</v>
      </c>
      <c r="R9" s="14">
        <v>0.77274417593019795</v>
      </c>
      <c r="S9" s="14"/>
      <c r="T9" s="14">
        <v>0.62457212785647498</v>
      </c>
      <c r="U9" s="14">
        <v>0.67167170655479203</v>
      </c>
      <c r="V9" s="14"/>
      <c r="W9" s="14">
        <v>0.68325150032805404</v>
      </c>
      <c r="X9" s="14">
        <v>0.64664079817946896</v>
      </c>
      <c r="Y9" s="14"/>
      <c r="Z9" s="14">
        <v>0.65626816691159495</v>
      </c>
      <c r="AA9" s="14">
        <v>0.65169594310644496</v>
      </c>
    </row>
    <row r="10" spans="2:27" x14ac:dyDescent="0.3">
      <c r="B10" s="15" t="s">
        <v>76</v>
      </c>
      <c r="C10" s="14">
        <v>0.37757935510425</v>
      </c>
      <c r="D10" s="14">
        <v>0.36397122425822298</v>
      </c>
      <c r="E10" s="14">
        <v>0.390499090149797</v>
      </c>
      <c r="F10" s="14"/>
      <c r="G10" s="14">
        <v>0.52231874786314103</v>
      </c>
      <c r="H10" s="14">
        <v>0.37985222135795699</v>
      </c>
      <c r="I10" s="14">
        <v>0.42050231745509897</v>
      </c>
      <c r="J10" s="14">
        <v>0.41108139487880402</v>
      </c>
      <c r="K10" s="14">
        <v>0.27473396084096002</v>
      </c>
      <c r="L10" s="14">
        <v>0.286501814121573</v>
      </c>
      <c r="M10" s="14"/>
      <c r="N10" s="14">
        <v>0.41804548005217901</v>
      </c>
      <c r="O10" s="14">
        <v>0.39597204595706997</v>
      </c>
      <c r="P10" s="14">
        <v>0.3737847907613</v>
      </c>
      <c r="Q10" s="14">
        <v>0.373902563408958</v>
      </c>
      <c r="R10" s="14">
        <v>0.430209872492962</v>
      </c>
      <c r="S10" s="14"/>
      <c r="T10" s="14">
        <v>0.38965110736942898</v>
      </c>
      <c r="U10" s="14">
        <v>0.36998505218772099</v>
      </c>
      <c r="V10" s="14"/>
      <c r="W10" s="14">
        <v>0.31113933106188002</v>
      </c>
      <c r="X10" s="14">
        <v>0.39285202279916298</v>
      </c>
      <c r="Y10" s="14"/>
      <c r="Z10" s="14">
        <v>0.37725611195303999</v>
      </c>
      <c r="AA10" s="14">
        <v>0.37778687157928098</v>
      </c>
    </row>
    <row r="11" spans="2:27" ht="43.2" x14ac:dyDescent="0.3">
      <c r="B11" s="15" t="s">
        <v>77</v>
      </c>
      <c r="C11" s="14">
        <v>0.30847152901889102</v>
      </c>
      <c r="D11" s="14">
        <v>0.32783222571220599</v>
      </c>
      <c r="E11" s="14">
        <v>0.28996230739175</v>
      </c>
      <c r="F11" s="14"/>
      <c r="G11" s="14">
        <v>0.23306659075195099</v>
      </c>
      <c r="H11" s="14">
        <v>0.28164188083825697</v>
      </c>
      <c r="I11" s="14">
        <v>0.30509988685696499</v>
      </c>
      <c r="J11" s="14">
        <v>0.32315348621731199</v>
      </c>
      <c r="K11" s="14">
        <v>0.36130270805475501</v>
      </c>
      <c r="L11" s="14">
        <v>0.335794843995808</v>
      </c>
      <c r="M11" s="14"/>
      <c r="N11" s="14">
        <v>0.34913729271131799</v>
      </c>
      <c r="O11" s="14">
        <v>0.29765587926834902</v>
      </c>
      <c r="P11" s="14">
        <v>0.27168754337752199</v>
      </c>
      <c r="Q11" s="14">
        <v>0.32307426668492401</v>
      </c>
      <c r="R11" s="14">
        <v>0.229395079434104</v>
      </c>
      <c r="S11" s="14"/>
      <c r="T11" s="14">
        <v>0.304943826062334</v>
      </c>
      <c r="U11" s="14">
        <v>0.31069079630197699</v>
      </c>
      <c r="V11" s="14"/>
      <c r="W11" s="14">
        <v>0.33142727947191503</v>
      </c>
      <c r="X11" s="14">
        <v>0.30319465632942899</v>
      </c>
      <c r="Y11" s="14"/>
      <c r="Z11" s="14">
        <v>0.32356625864088301</v>
      </c>
      <c r="AA11" s="14">
        <v>0.298780975418665</v>
      </c>
    </row>
    <row r="12" spans="2:27" x14ac:dyDescent="0.3">
      <c r="B12" s="15" t="s">
        <v>78</v>
      </c>
      <c r="C12" s="14">
        <v>0.172343903755099</v>
      </c>
      <c r="D12" s="14">
        <v>0.21054399754099001</v>
      </c>
      <c r="E12" s="14">
        <v>0.135724172844221</v>
      </c>
      <c r="F12" s="14"/>
      <c r="G12" s="14">
        <v>0.132051779125367</v>
      </c>
      <c r="H12" s="14">
        <v>0.125127379756093</v>
      </c>
      <c r="I12" s="14">
        <v>0.122898848768782</v>
      </c>
      <c r="J12" s="14">
        <v>0.13398542426060001</v>
      </c>
      <c r="K12" s="14">
        <v>0.22146125790704799</v>
      </c>
      <c r="L12" s="14">
        <v>0.27575875731577398</v>
      </c>
      <c r="M12" s="14"/>
      <c r="N12" s="14">
        <v>0.148587262608355</v>
      </c>
      <c r="O12" s="14">
        <v>0.20263039512023001</v>
      </c>
      <c r="P12" s="14">
        <v>0.25054979293290502</v>
      </c>
      <c r="Q12" s="14">
        <v>0.181115578597665</v>
      </c>
      <c r="R12" s="14">
        <v>4.5704448770497397E-2</v>
      </c>
      <c r="S12" s="14"/>
      <c r="T12" s="14">
        <v>0.145314311214365</v>
      </c>
      <c r="U12" s="14">
        <v>0.18934813884504401</v>
      </c>
      <c r="V12" s="14"/>
      <c r="W12" s="14">
        <v>0.217879019132004</v>
      </c>
      <c r="X12" s="14">
        <v>0.16187667868068401</v>
      </c>
      <c r="Y12" s="14"/>
      <c r="Z12" s="14">
        <v>0.18326758834337201</v>
      </c>
      <c r="AA12" s="14">
        <v>0.16533108844369401</v>
      </c>
    </row>
    <row r="13" spans="2:27" ht="28.8" x14ac:dyDescent="0.3">
      <c r="B13" s="15" t="s">
        <v>79</v>
      </c>
      <c r="C13" s="14">
        <v>0.17066908822676199</v>
      </c>
      <c r="D13" s="14">
        <v>0.174123769519928</v>
      </c>
      <c r="E13" s="14">
        <v>0.166720504081179</v>
      </c>
      <c r="F13" s="14"/>
      <c r="G13" s="14">
        <v>0.10751127478382801</v>
      </c>
      <c r="H13" s="14">
        <v>0.16019375582188999</v>
      </c>
      <c r="I13" s="14">
        <v>0.115686622049112</v>
      </c>
      <c r="J13" s="14">
        <v>0.162367972095978</v>
      </c>
      <c r="K13" s="14">
        <v>0.23017034112159601</v>
      </c>
      <c r="L13" s="14">
        <v>0.23262710016285901</v>
      </c>
      <c r="M13" s="14"/>
      <c r="N13" s="14">
        <v>9.5429660564993093E-2</v>
      </c>
      <c r="O13" s="14">
        <v>0.217997052492823</v>
      </c>
      <c r="P13" s="14">
        <v>0.232400506547595</v>
      </c>
      <c r="Q13" s="14">
        <v>0.12476202019291401</v>
      </c>
      <c r="R13" s="14">
        <v>0.20612311877323999</v>
      </c>
      <c r="S13" s="14"/>
      <c r="T13" s="14">
        <v>0.14489051673674799</v>
      </c>
      <c r="U13" s="14">
        <v>0.186886309749379</v>
      </c>
      <c r="V13" s="14"/>
      <c r="W13" s="14">
        <v>0.218713188290106</v>
      </c>
      <c r="X13" s="14">
        <v>0.159625119090016</v>
      </c>
      <c r="Y13" s="14"/>
      <c r="Z13" s="14">
        <v>0.15089839172906799</v>
      </c>
      <c r="AA13" s="14">
        <v>0.18336153114707601</v>
      </c>
    </row>
    <row r="14" spans="2:27" x14ac:dyDescent="0.3">
      <c r="B14" s="15" t="s">
        <v>80</v>
      </c>
      <c r="C14" s="14">
        <v>9.2272310216520007E-2</v>
      </c>
      <c r="D14" s="14">
        <v>9.6779952567862801E-2</v>
      </c>
      <c r="E14" s="14">
        <v>8.8228173365710302E-2</v>
      </c>
      <c r="F14" s="14"/>
      <c r="G14" s="14">
        <v>0.144460175411738</v>
      </c>
      <c r="H14" s="14">
        <v>0.17282932364867501</v>
      </c>
      <c r="I14" s="14">
        <v>0.12354263985753799</v>
      </c>
      <c r="J14" s="14">
        <v>8.7279160468728204E-2</v>
      </c>
      <c r="K14" s="14">
        <v>2.4657301869965099E-2</v>
      </c>
      <c r="L14" s="14">
        <v>1.6159430466583701E-2</v>
      </c>
      <c r="M14" s="14"/>
      <c r="N14" s="14">
        <v>0.12765404128912899</v>
      </c>
      <c r="O14" s="14">
        <v>5.4436524944152499E-2</v>
      </c>
      <c r="P14" s="14">
        <v>0.10081125170069</v>
      </c>
      <c r="Q14" s="14">
        <v>7.2645125080585099E-2</v>
      </c>
      <c r="R14" s="14">
        <v>9.7867259963297898E-2</v>
      </c>
      <c r="S14" s="14"/>
      <c r="T14" s="14">
        <v>0.134534110087181</v>
      </c>
      <c r="U14" s="14">
        <v>6.5685539467315104E-2</v>
      </c>
      <c r="V14" s="14"/>
      <c r="W14" s="14">
        <v>3.4415200267227303E-2</v>
      </c>
      <c r="X14" s="14">
        <v>0.105572010612175</v>
      </c>
      <c r="Y14" s="14"/>
      <c r="Z14" s="14">
        <v>0.108813033358565</v>
      </c>
      <c r="AA14" s="14">
        <v>8.1653453952877098E-2</v>
      </c>
    </row>
    <row r="15" spans="2:27" x14ac:dyDescent="0.3">
      <c r="B15" s="15" t="s">
        <v>81</v>
      </c>
      <c r="C15" s="14">
        <v>3.5540223560002797E-2</v>
      </c>
      <c r="D15" s="14">
        <v>2.4066169156060899E-2</v>
      </c>
      <c r="E15" s="14">
        <v>4.6875803721884497E-2</v>
      </c>
      <c r="F15" s="14"/>
      <c r="G15" s="14">
        <v>3.57809035069835E-2</v>
      </c>
      <c r="H15" s="14">
        <v>5.0047379770045398E-2</v>
      </c>
      <c r="I15" s="14">
        <v>5.6016480423771602E-2</v>
      </c>
      <c r="J15" s="14">
        <v>3.5999480556718901E-2</v>
      </c>
      <c r="K15" s="14">
        <v>3.3142718517714297E-2</v>
      </c>
      <c r="L15" s="14">
        <v>8.2053064566658396E-3</v>
      </c>
      <c r="M15" s="14"/>
      <c r="N15" s="14">
        <v>2.4854602100088701E-2</v>
      </c>
      <c r="O15" s="14">
        <v>2.2687746304213101E-2</v>
      </c>
      <c r="P15" s="14">
        <v>1.3394164710802301E-2</v>
      </c>
      <c r="Q15" s="14">
        <v>1.04642621179196E-2</v>
      </c>
      <c r="R15" s="14">
        <v>2.0390660305745899E-2</v>
      </c>
      <c r="S15" s="14"/>
      <c r="T15" s="14">
        <v>4.4451886977989102E-2</v>
      </c>
      <c r="U15" s="14">
        <v>2.9933922999846999E-2</v>
      </c>
      <c r="V15" s="14"/>
      <c r="W15" s="14">
        <v>2.17180699121228E-2</v>
      </c>
      <c r="X15" s="14">
        <v>3.8717542691577497E-2</v>
      </c>
      <c r="Y15" s="14"/>
      <c r="Z15" s="14">
        <v>2.2969423903950001E-2</v>
      </c>
      <c r="AA15" s="14">
        <v>4.3610458066701198E-2</v>
      </c>
    </row>
    <row r="16" spans="2:27" ht="28.8" x14ac:dyDescent="0.3">
      <c r="B16" s="15" t="s">
        <v>82</v>
      </c>
      <c r="C16" s="14">
        <v>3.1819589251313403E-2</v>
      </c>
      <c r="D16" s="14">
        <v>3.3928261565201401E-2</v>
      </c>
      <c r="E16" s="14">
        <v>2.9884054022649299E-2</v>
      </c>
      <c r="F16" s="14"/>
      <c r="G16" s="14">
        <v>5.9680988642747901E-2</v>
      </c>
      <c r="H16" s="14">
        <v>7.0098722006293704E-2</v>
      </c>
      <c r="I16" s="14">
        <v>4.5906626342413499E-2</v>
      </c>
      <c r="J16" s="14">
        <v>6.9126768707470799E-3</v>
      </c>
      <c r="K16" s="14">
        <v>1.2296280239779399E-2</v>
      </c>
      <c r="L16" s="14">
        <v>4.0424029124382999E-3</v>
      </c>
      <c r="M16" s="14"/>
      <c r="N16" s="14">
        <v>6.5982816581527895E-2</v>
      </c>
      <c r="O16" s="14">
        <v>2.4947526573718001E-2</v>
      </c>
      <c r="P16" s="14">
        <v>1.52865177778803E-2</v>
      </c>
      <c r="Q16" s="14">
        <v>3.29195137776628E-2</v>
      </c>
      <c r="R16" s="14">
        <v>1.3494476950939799E-2</v>
      </c>
      <c r="S16" s="14"/>
      <c r="T16" s="14">
        <v>5.06946221071264E-2</v>
      </c>
      <c r="U16" s="14">
        <v>1.9945363048051699E-2</v>
      </c>
      <c r="V16" s="14"/>
      <c r="W16" s="14">
        <v>1.19076855878007E-2</v>
      </c>
      <c r="X16" s="14">
        <v>3.6396768326866197E-2</v>
      </c>
      <c r="Y16" s="14"/>
      <c r="Z16" s="14">
        <v>3.5418334153706502E-2</v>
      </c>
      <c r="AA16" s="14">
        <v>2.9509257682381499E-2</v>
      </c>
    </row>
    <row r="17" spans="2:27" x14ac:dyDescent="0.3">
      <c r="B17" s="15" t="s">
        <v>83</v>
      </c>
      <c r="C17" s="23">
        <v>7.60038753647294E-3</v>
      </c>
      <c r="D17" s="23">
        <v>9.0677313488151008E-3</v>
      </c>
      <c r="E17" s="23">
        <v>6.1975238186835098E-3</v>
      </c>
      <c r="F17" s="23"/>
      <c r="G17" s="23">
        <v>0</v>
      </c>
      <c r="H17" s="23">
        <v>4.4207153754755504E-3</v>
      </c>
      <c r="I17" s="23">
        <v>6.5265816436249702E-3</v>
      </c>
      <c r="J17" s="23">
        <v>9.9183291549804903E-3</v>
      </c>
      <c r="K17" s="23">
        <v>1.3788478363826901E-2</v>
      </c>
      <c r="L17" s="23">
        <v>1.00787417809006E-2</v>
      </c>
      <c r="M17" s="23"/>
      <c r="N17" s="23">
        <v>2.0828850286418602E-3</v>
      </c>
      <c r="O17" s="23">
        <v>2.5077933796605698E-3</v>
      </c>
      <c r="P17" s="23">
        <v>5.9339656747413004E-3</v>
      </c>
      <c r="Q17" s="23">
        <v>8.7242411942659807E-3</v>
      </c>
      <c r="R17" s="23">
        <v>2.8689608655199501E-2</v>
      </c>
      <c r="S17" s="23"/>
      <c r="T17" s="23">
        <v>2.8057668291506799E-3</v>
      </c>
      <c r="U17" s="23">
        <v>1.0616668952907899E-2</v>
      </c>
      <c r="V17" s="23"/>
      <c r="W17" s="23">
        <v>1.09736023148066E-2</v>
      </c>
      <c r="X17" s="23">
        <v>6.8249816103671899E-3</v>
      </c>
      <c r="Y17" s="23"/>
      <c r="Z17" s="23">
        <v>1.50945083976213E-2</v>
      </c>
      <c r="AA17" s="23">
        <v>2.7892924251219199E-3</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H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56</v>
      </c>
      <c r="E2" s="26"/>
      <c r="F2" s="26"/>
      <c r="G2" s="26"/>
      <c r="H2" s="26"/>
    </row>
    <row r="6" spans="2:8" ht="49.95" customHeight="1" x14ac:dyDescent="0.3">
      <c r="B6" s="17" t="s">
        <v>15</v>
      </c>
      <c r="C6" s="17" t="s">
        <v>85</v>
      </c>
      <c r="D6" s="17" t="s">
        <v>86</v>
      </c>
      <c r="E6" s="17" t="s">
        <v>87</v>
      </c>
      <c r="F6" s="17" t="s">
        <v>88</v>
      </c>
      <c r="G6" s="17" t="s">
        <v>89</v>
      </c>
    </row>
    <row r="7" spans="2:8" x14ac:dyDescent="0.3">
      <c r="B7" s="15" t="s">
        <v>47</v>
      </c>
      <c r="C7" s="14">
        <v>0.21856315157386</v>
      </c>
      <c r="D7" s="14">
        <v>0.381378006142294</v>
      </c>
      <c r="E7" s="14">
        <v>0.245306583884288</v>
      </c>
      <c r="F7" s="14">
        <v>0.229201989321169</v>
      </c>
      <c r="G7" s="14">
        <v>0.129811063739704</v>
      </c>
    </row>
    <row r="8" spans="2:8" x14ac:dyDescent="0.3">
      <c r="B8" s="15" t="s">
        <v>48</v>
      </c>
      <c r="C8" s="14">
        <v>0.48696534038354</v>
      </c>
      <c r="D8" s="14">
        <v>0.44123480597826997</v>
      </c>
      <c r="E8" s="14">
        <v>0.36108977322972202</v>
      </c>
      <c r="F8" s="14">
        <v>0.33702274797633203</v>
      </c>
      <c r="G8" s="14">
        <v>0.28272925341414801</v>
      </c>
    </row>
    <row r="9" spans="2:8" x14ac:dyDescent="0.3">
      <c r="B9" s="15" t="s">
        <v>49</v>
      </c>
      <c r="C9" s="14">
        <v>0.222336324125889</v>
      </c>
      <c r="D9" s="14">
        <v>0.11548084013637901</v>
      </c>
      <c r="E9" s="14">
        <v>0.23341483021880199</v>
      </c>
      <c r="F9" s="14">
        <v>0.24005686989497199</v>
      </c>
      <c r="G9" s="14">
        <v>0.27500193287174901</v>
      </c>
    </row>
    <row r="10" spans="2:8" x14ac:dyDescent="0.3">
      <c r="B10" s="15" t="s">
        <v>50</v>
      </c>
      <c r="C10" s="14">
        <v>3.9249118651021903E-2</v>
      </c>
      <c r="D10" s="14">
        <v>3.9881268152008903E-2</v>
      </c>
      <c r="E10" s="14">
        <v>0.117014829411392</v>
      </c>
      <c r="F10" s="14">
        <v>0.119257066571542</v>
      </c>
      <c r="G10" s="14">
        <v>0.19318680710255801</v>
      </c>
    </row>
    <row r="11" spans="2:8" x14ac:dyDescent="0.3">
      <c r="B11" s="15" t="s">
        <v>51</v>
      </c>
      <c r="C11" s="14">
        <v>6.8808788038173798E-3</v>
      </c>
      <c r="D11" s="14">
        <v>1.2260454852454901E-2</v>
      </c>
      <c r="E11" s="14">
        <v>2.7666246444279299E-2</v>
      </c>
      <c r="F11" s="14">
        <v>5.7754803073286197E-2</v>
      </c>
      <c r="G11" s="14">
        <v>8.9243593147916703E-2</v>
      </c>
    </row>
    <row r="12" spans="2:8" x14ac:dyDescent="0.3">
      <c r="B12" s="15" t="s">
        <v>52</v>
      </c>
      <c r="C12" s="14">
        <v>2.6005186461871201E-2</v>
      </c>
      <c r="D12" s="14">
        <v>9.7646247385930005E-3</v>
      </c>
      <c r="E12" s="14">
        <v>1.5507736811517301E-2</v>
      </c>
      <c r="F12" s="14">
        <v>1.6706523162698501E-2</v>
      </c>
      <c r="G12" s="14">
        <v>3.0027349723925401E-2</v>
      </c>
    </row>
    <row r="13" spans="2:8" x14ac:dyDescent="0.3">
      <c r="B13" s="20" t="s">
        <v>53</v>
      </c>
      <c r="C13" s="18">
        <v>0.70552849195739997</v>
      </c>
      <c r="D13" s="18">
        <v>0.82261281212056403</v>
      </c>
      <c r="E13" s="18">
        <v>0.60639635711400997</v>
      </c>
      <c r="F13" s="18">
        <v>0.566224737297501</v>
      </c>
      <c r="G13" s="18">
        <v>0.41254031715385098</v>
      </c>
    </row>
    <row r="14" spans="2:8" x14ac:dyDescent="0.3">
      <c r="B14" s="20" t="s">
        <v>54</v>
      </c>
      <c r="C14" s="18">
        <v>4.6129997454839297E-2</v>
      </c>
      <c r="D14" s="18">
        <v>5.2141723004463701E-2</v>
      </c>
      <c r="E14" s="18">
        <v>0.144681075855671</v>
      </c>
      <c r="F14" s="18">
        <v>0.17701186964482901</v>
      </c>
      <c r="G14" s="18">
        <v>0.282430400250474</v>
      </c>
    </row>
    <row r="15" spans="2:8" x14ac:dyDescent="0.3">
      <c r="B15" s="20" t="s">
        <v>55</v>
      </c>
      <c r="C15" s="19">
        <v>0.65939849450256105</v>
      </c>
      <c r="D15" s="19">
        <v>0.77047108911610096</v>
      </c>
      <c r="E15" s="19">
        <v>0.461715281258338</v>
      </c>
      <c r="F15" s="19">
        <v>0.38921286765267199</v>
      </c>
      <c r="G15" s="19">
        <v>0.130109916903377</v>
      </c>
    </row>
    <row r="16" spans="2:8" x14ac:dyDescent="0.3">
      <c r="B16" s="16"/>
      <c r="C16" s="16"/>
      <c r="D16" s="16"/>
      <c r="E16" s="16"/>
      <c r="F16" s="16"/>
      <c r="G16" s="16"/>
    </row>
    <row r="17" spans="2:2" x14ac:dyDescent="0.3">
      <c r="B17" t="s">
        <v>57</v>
      </c>
    </row>
    <row r="18" spans="2:2" x14ac:dyDescent="0.3">
      <c r="B18" t="s">
        <v>58</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90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0.21856315157386</v>
      </c>
      <c r="D9" s="14">
        <v>0.230531418432074</v>
      </c>
      <c r="E9" s="14">
        <v>0.20691464538125301</v>
      </c>
      <c r="F9" s="14"/>
      <c r="G9" s="14">
        <v>0.21145849526726401</v>
      </c>
      <c r="H9" s="14">
        <v>0.275849968506094</v>
      </c>
      <c r="I9" s="14">
        <v>0.24301989639652599</v>
      </c>
      <c r="J9" s="14">
        <v>0.21299103842931</v>
      </c>
      <c r="K9" s="14">
        <v>0.18467608418099499</v>
      </c>
      <c r="L9" s="14">
        <v>0.18414401572934599</v>
      </c>
      <c r="M9" s="14"/>
      <c r="N9" s="14">
        <v>0.19465166908192</v>
      </c>
      <c r="O9" s="14">
        <v>0.21058340261074701</v>
      </c>
      <c r="P9" s="14">
        <v>0.28514329589549797</v>
      </c>
      <c r="Q9" s="14">
        <v>0.230700326930636</v>
      </c>
      <c r="R9" s="14">
        <v>0.21534144033416</v>
      </c>
      <c r="S9" s="14"/>
      <c r="T9" s="14">
        <v>0.26112111410391498</v>
      </c>
      <c r="U9" s="14">
        <v>0.191790065789474</v>
      </c>
      <c r="V9" s="14"/>
      <c r="W9" s="14">
        <v>0.20484320281871199</v>
      </c>
      <c r="X9" s="14">
        <v>0.22171697671388399</v>
      </c>
      <c r="Y9" s="14"/>
      <c r="Z9" s="14">
        <v>0.24537692933181801</v>
      </c>
      <c r="AA9" s="14">
        <v>0.20134917311283099</v>
      </c>
    </row>
    <row r="10" spans="2:27" x14ac:dyDescent="0.3">
      <c r="B10" s="15" t="s">
        <v>48</v>
      </c>
      <c r="C10" s="14">
        <v>0.48696534038354</v>
      </c>
      <c r="D10" s="14">
        <v>0.485940718201051</v>
      </c>
      <c r="E10" s="14">
        <v>0.48679881296122901</v>
      </c>
      <c r="F10" s="14"/>
      <c r="G10" s="14">
        <v>0.528464280069743</v>
      </c>
      <c r="H10" s="14">
        <v>0.46229181774378802</v>
      </c>
      <c r="I10" s="14">
        <v>0.46473871570912001</v>
      </c>
      <c r="J10" s="14">
        <v>0.49058037438063101</v>
      </c>
      <c r="K10" s="14">
        <v>0.47392658765689999</v>
      </c>
      <c r="L10" s="14">
        <v>0.50328441184644201</v>
      </c>
      <c r="M10" s="14"/>
      <c r="N10" s="14">
        <v>0.50668147524710805</v>
      </c>
      <c r="O10" s="14">
        <v>0.54252752986499597</v>
      </c>
      <c r="P10" s="14">
        <v>0.48711943102791799</v>
      </c>
      <c r="Q10" s="14">
        <v>0.45259287547398502</v>
      </c>
      <c r="R10" s="14">
        <v>0.44586534419868701</v>
      </c>
      <c r="S10" s="14"/>
      <c r="T10" s="14">
        <v>0.47233187804959498</v>
      </c>
      <c r="U10" s="14">
        <v>0.496171207372887</v>
      </c>
      <c r="V10" s="14"/>
      <c r="W10" s="14">
        <v>0.51130259172190995</v>
      </c>
      <c r="X10" s="14">
        <v>0.48137090001937799</v>
      </c>
      <c r="Y10" s="14"/>
      <c r="Z10" s="14">
        <v>0.46806835248088602</v>
      </c>
      <c r="AA10" s="14">
        <v>0.49909687759813798</v>
      </c>
    </row>
    <row r="11" spans="2:27" x14ac:dyDescent="0.3">
      <c r="B11" s="15" t="s">
        <v>49</v>
      </c>
      <c r="C11" s="14">
        <v>0.222336324125889</v>
      </c>
      <c r="D11" s="14">
        <v>0.21796276124740199</v>
      </c>
      <c r="E11" s="14">
        <v>0.227461145593431</v>
      </c>
      <c r="F11" s="14"/>
      <c r="G11" s="14">
        <v>0.1648214780518</v>
      </c>
      <c r="H11" s="14">
        <v>0.20289911135615199</v>
      </c>
      <c r="I11" s="14">
        <v>0.23110751750056099</v>
      </c>
      <c r="J11" s="14">
        <v>0.222680873121305</v>
      </c>
      <c r="K11" s="14">
        <v>0.27127014074628403</v>
      </c>
      <c r="L11" s="14">
        <v>0.23613063516452701</v>
      </c>
      <c r="M11" s="14"/>
      <c r="N11" s="14">
        <v>0.21241213147150501</v>
      </c>
      <c r="O11" s="14">
        <v>0.20712642816993199</v>
      </c>
      <c r="P11" s="14">
        <v>0.16819624529593</v>
      </c>
      <c r="Q11" s="14">
        <v>0.26355284168494097</v>
      </c>
      <c r="R11" s="14">
        <v>0.26213558370497497</v>
      </c>
      <c r="S11" s="14"/>
      <c r="T11" s="14">
        <v>0.20718078472186999</v>
      </c>
      <c r="U11" s="14">
        <v>0.23187062822435001</v>
      </c>
      <c r="V11" s="14"/>
      <c r="W11" s="14">
        <v>0.22087382757752799</v>
      </c>
      <c r="X11" s="14">
        <v>0.222672510394784</v>
      </c>
      <c r="Y11" s="14"/>
      <c r="Z11" s="14">
        <v>0.21812487032348499</v>
      </c>
      <c r="AA11" s="14">
        <v>0.22504000414064201</v>
      </c>
    </row>
    <row r="12" spans="2:27" x14ac:dyDescent="0.3">
      <c r="B12" s="15" t="s">
        <v>50</v>
      </c>
      <c r="C12" s="14">
        <v>3.9249118651021903E-2</v>
      </c>
      <c r="D12" s="14">
        <v>4.5168480000029397E-2</v>
      </c>
      <c r="E12" s="14">
        <v>3.3622948847978798E-2</v>
      </c>
      <c r="F12" s="14"/>
      <c r="G12" s="14">
        <v>5.2629657112813297E-2</v>
      </c>
      <c r="H12" s="14">
        <v>2.9140221503537601E-2</v>
      </c>
      <c r="I12" s="14">
        <v>2.7091103816536299E-2</v>
      </c>
      <c r="J12" s="14">
        <v>3.4760750691269202E-2</v>
      </c>
      <c r="K12" s="14">
        <v>3.7826966280013002E-2</v>
      </c>
      <c r="L12" s="14">
        <v>5.3027659282091001E-2</v>
      </c>
      <c r="M12" s="14"/>
      <c r="N12" s="14">
        <v>6.8978955505689707E-2</v>
      </c>
      <c r="O12" s="14">
        <v>2.5894852584513399E-2</v>
      </c>
      <c r="P12" s="14">
        <v>3.7653658134349101E-2</v>
      </c>
      <c r="Q12" s="14">
        <v>4.3717168560346603E-2</v>
      </c>
      <c r="R12" s="14">
        <v>6.5344161667670597E-3</v>
      </c>
      <c r="S12" s="14"/>
      <c r="T12" s="14">
        <v>3.0060471473473401E-2</v>
      </c>
      <c r="U12" s="14">
        <v>4.5029668858359503E-2</v>
      </c>
      <c r="V12" s="14"/>
      <c r="W12" s="14">
        <v>4.4020744497434802E-2</v>
      </c>
      <c r="X12" s="14">
        <v>3.8152257881220702E-2</v>
      </c>
      <c r="Y12" s="14"/>
      <c r="Z12" s="14">
        <v>4.1079036118145201E-2</v>
      </c>
      <c r="AA12" s="14">
        <v>3.8074343498155798E-2</v>
      </c>
    </row>
    <row r="13" spans="2:27" x14ac:dyDescent="0.3">
      <c r="B13" s="15" t="s">
        <v>51</v>
      </c>
      <c r="C13" s="14">
        <v>6.8808788038173798E-3</v>
      </c>
      <c r="D13" s="14">
        <v>8.9182997711352192E-3</v>
      </c>
      <c r="E13" s="14">
        <v>4.91884704611497E-3</v>
      </c>
      <c r="F13" s="14"/>
      <c r="G13" s="14">
        <v>3.4594970766556898E-3</v>
      </c>
      <c r="H13" s="14">
        <v>5.04937818640402E-3</v>
      </c>
      <c r="I13" s="14">
        <v>1.0842235810788E-2</v>
      </c>
      <c r="J13" s="14">
        <v>7.2998351344462798E-3</v>
      </c>
      <c r="K13" s="14">
        <v>1.1016021583254499E-2</v>
      </c>
      <c r="L13" s="14">
        <v>4.3125286725605796E-3</v>
      </c>
      <c r="M13" s="14"/>
      <c r="N13" s="14">
        <v>5.6604216718327298E-3</v>
      </c>
      <c r="O13" s="14">
        <v>5.7555609248294004E-3</v>
      </c>
      <c r="P13" s="14">
        <v>1.0191622461218E-2</v>
      </c>
      <c r="Q13" s="14">
        <v>5.3471409715309696E-3</v>
      </c>
      <c r="R13" s="14">
        <v>6.3728319710280902E-3</v>
      </c>
      <c r="S13" s="14"/>
      <c r="T13" s="14">
        <v>8.7712665971579808E-3</v>
      </c>
      <c r="U13" s="14">
        <v>5.6916415483654996E-3</v>
      </c>
      <c r="V13" s="14"/>
      <c r="W13" s="14">
        <v>3.80483689506184E-3</v>
      </c>
      <c r="X13" s="14">
        <v>7.5879731579387997E-3</v>
      </c>
      <c r="Y13" s="14"/>
      <c r="Z13" s="14">
        <v>6.4400813141886103E-3</v>
      </c>
      <c r="AA13" s="14">
        <v>7.1638631173534997E-3</v>
      </c>
    </row>
    <row r="14" spans="2:27" x14ac:dyDescent="0.3">
      <c r="B14" s="15" t="s">
        <v>52</v>
      </c>
      <c r="C14" s="14">
        <v>2.6005186461871201E-2</v>
      </c>
      <c r="D14" s="14">
        <v>1.1478322348307901E-2</v>
      </c>
      <c r="E14" s="14">
        <v>4.02836001699933E-2</v>
      </c>
      <c r="F14" s="14"/>
      <c r="G14" s="14">
        <v>3.9166592421723698E-2</v>
      </c>
      <c r="H14" s="14">
        <v>2.4769502704024698E-2</v>
      </c>
      <c r="I14" s="14">
        <v>2.3200530766468799E-2</v>
      </c>
      <c r="J14" s="14">
        <v>3.1687128243038397E-2</v>
      </c>
      <c r="K14" s="14">
        <v>2.1284199552553298E-2</v>
      </c>
      <c r="L14" s="14">
        <v>1.9100749305033599E-2</v>
      </c>
      <c r="M14" s="14"/>
      <c r="N14" s="14">
        <v>1.16153470219457E-2</v>
      </c>
      <c r="O14" s="14">
        <v>8.1122258449821908E-3</v>
      </c>
      <c r="P14" s="14">
        <v>1.16957471850872E-2</v>
      </c>
      <c r="Q14" s="14">
        <v>4.0896463785605299E-3</v>
      </c>
      <c r="R14" s="14">
        <v>6.3750383624382401E-2</v>
      </c>
      <c r="S14" s="14"/>
      <c r="T14" s="14">
        <v>2.0534485053988898E-2</v>
      </c>
      <c r="U14" s="14">
        <v>2.9446788206563799E-2</v>
      </c>
      <c r="V14" s="14"/>
      <c r="W14" s="14">
        <v>1.5154796489352701E-2</v>
      </c>
      <c r="X14" s="14">
        <v>2.8499381832794199E-2</v>
      </c>
      <c r="Y14" s="14"/>
      <c r="Z14" s="14">
        <v>2.0910730431477498E-2</v>
      </c>
      <c r="AA14" s="14">
        <v>2.927573853288E-2</v>
      </c>
    </row>
    <row r="15" spans="2:27" x14ac:dyDescent="0.3">
      <c r="B15" s="15" t="s">
        <v>53</v>
      </c>
      <c r="C15" s="18">
        <v>0.70552849195739997</v>
      </c>
      <c r="D15" s="18">
        <v>0.71647213663312503</v>
      </c>
      <c r="E15" s="18">
        <v>0.69371345834248199</v>
      </c>
      <c r="F15" s="18"/>
      <c r="G15" s="18">
        <v>0.73992277533700701</v>
      </c>
      <c r="H15" s="18">
        <v>0.73814178624988203</v>
      </c>
      <c r="I15" s="18">
        <v>0.70775861210564595</v>
      </c>
      <c r="J15" s="18">
        <v>0.70357141280994095</v>
      </c>
      <c r="K15" s="18">
        <v>0.658602671837896</v>
      </c>
      <c r="L15" s="18">
        <v>0.68742842757578804</v>
      </c>
      <c r="M15" s="18"/>
      <c r="N15" s="18">
        <v>0.70133314432902705</v>
      </c>
      <c r="O15" s="18">
        <v>0.75311093247574301</v>
      </c>
      <c r="P15" s="18">
        <v>0.77226272692341602</v>
      </c>
      <c r="Q15" s="18">
        <v>0.68329320240462099</v>
      </c>
      <c r="R15" s="18">
        <v>0.66120678453284698</v>
      </c>
      <c r="S15" s="18"/>
      <c r="T15" s="18">
        <v>0.73345299215351001</v>
      </c>
      <c r="U15" s="18">
        <v>0.687961273162361</v>
      </c>
      <c r="V15" s="18"/>
      <c r="W15" s="18">
        <v>0.71614579454062199</v>
      </c>
      <c r="X15" s="18">
        <v>0.70308787673326201</v>
      </c>
      <c r="Y15" s="18"/>
      <c r="Z15" s="18">
        <v>0.71344528181270395</v>
      </c>
      <c r="AA15" s="18">
        <v>0.70044605071096899</v>
      </c>
    </row>
    <row r="16" spans="2:27" x14ac:dyDescent="0.3">
      <c r="B16" s="15" t="s">
        <v>54</v>
      </c>
      <c r="C16" s="18">
        <v>4.6129997454839297E-2</v>
      </c>
      <c r="D16" s="18">
        <v>5.4086779771164599E-2</v>
      </c>
      <c r="E16" s="18">
        <v>3.8541795894093803E-2</v>
      </c>
      <c r="F16" s="18"/>
      <c r="G16" s="18">
        <v>5.6089154189468998E-2</v>
      </c>
      <c r="H16" s="18">
        <v>3.4189599689941702E-2</v>
      </c>
      <c r="I16" s="18">
        <v>3.79333396273243E-2</v>
      </c>
      <c r="J16" s="18">
        <v>4.20605858257155E-2</v>
      </c>
      <c r="K16" s="18">
        <v>4.8842987863267497E-2</v>
      </c>
      <c r="L16" s="18">
        <v>5.7340187954651602E-2</v>
      </c>
      <c r="M16" s="18"/>
      <c r="N16" s="18">
        <v>7.4639377177522406E-2</v>
      </c>
      <c r="O16" s="18">
        <v>3.1650413509342799E-2</v>
      </c>
      <c r="P16" s="18">
        <v>4.7845280595567197E-2</v>
      </c>
      <c r="Q16" s="18">
        <v>4.9064309531877598E-2</v>
      </c>
      <c r="R16" s="18">
        <v>1.29072481377951E-2</v>
      </c>
      <c r="S16" s="18"/>
      <c r="T16" s="18">
        <v>3.8831738070631297E-2</v>
      </c>
      <c r="U16" s="18">
        <v>5.0721310406725E-2</v>
      </c>
      <c r="V16" s="18"/>
      <c r="W16" s="18">
        <v>4.7825581392496597E-2</v>
      </c>
      <c r="X16" s="18">
        <v>4.5740231039159501E-2</v>
      </c>
      <c r="Y16" s="18"/>
      <c r="Z16" s="18">
        <v>4.75191174323338E-2</v>
      </c>
      <c r="AA16" s="18">
        <v>4.5238206615509299E-2</v>
      </c>
    </row>
    <row r="17" spans="2:27" x14ac:dyDescent="0.3">
      <c r="B17" s="15" t="s">
        <v>55</v>
      </c>
      <c r="C17" s="19">
        <v>0.65939849450256105</v>
      </c>
      <c r="D17" s="19">
        <v>0.66238535686195998</v>
      </c>
      <c r="E17" s="19">
        <v>0.65517166244838798</v>
      </c>
      <c r="F17" s="19"/>
      <c r="G17" s="19">
        <v>0.68383362114753798</v>
      </c>
      <c r="H17" s="19">
        <v>0.70395218655993996</v>
      </c>
      <c r="I17" s="19">
        <v>0.66982527247832202</v>
      </c>
      <c r="J17" s="19">
        <v>0.66151082698422603</v>
      </c>
      <c r="K17" s="19">
        <v>0.60975968397462799</v>
      </c>
      <c r="L17" s="19">
        <v>0.63008823962113603</v>
      </c>
      <c r="M17" s="19"/>
      <c r="N17" s="19">
        <v>0.62669376715150504</v>
      </c>
      <c r="O17" s="19">
        <v>0.72146051896639996</v>
      </c>
      <c r="P17" s="19">
        <v>0.72441744632784899</v>
      </c>
      <c r="Q17" s="19">
        <v>0.63422889287274298</v>
      </c>
      <c r="R17" s="19">
        <v>0.648299536395052</v>
      </c>
      <c r="S17" s="19"/>
      <c r="T17" s="19">
        <v>0.694621254082878</v>
      </c>
      <c r="U17" s="19">
        <v>0.63723996275563599</v>
      </c>
      <c r="V17" s="19"/>
      <c r="W17" s="19">
        <v>0.66832021314812595</v>
      </c>
      <c r="X17" s="19">
        <v>0.65734764569410298</v>
      </c>
      <c r="Y17" s="19"/>
      <c r="Z17" s="19">
        <v>0.66592616438037</v>
      </c>
      <c r="AA17" s="19">
        <v>0.65520784409545996</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91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0.245306583884288</v>
      </c>
      <c r="D9" s="14">
        <v>0.262137943978136</v>
      </c>
      <c r="E9" s="14">
        <v>0.228589742179932</v>
      </c>
      <c r="F9" s="14"/>
      <c r="G9" s="14">
        <v>0.25567747563029197</v>
      </c>
      <c r="H9" s="14">
        <v>0.31766571776512298</v>
      </c>
      <c r="I9" s="14">
        <v>0.30683677334071002</v>
      </c>
      <c r="J9" s="14">
        <v>0.234527391464985</v>
      </c>
      <c r="K9" s="14">
        <v>0.188267836843581</v>
      </c>
      <c r="L9" s="14">
        <v>0.17666926193482499</v>
      </c>
      <c r="M9" s="14"/>
      <c r="N9" s="14">
        <v>0.19981248663293999</v>
      </c>
      <c r="O9" s="14">
        <v>0.273955952622701</v>
      </c>
      <c r="P9" s="14">
        <v>0.37743820119440002</v>
      </c>
      <c r="Q9" s="14">
        <v>0.14946408700501401</v>
      </c>
      <c r="R9" s="14">
        <v>0.176562721922816</v>
      </c>
      <c r="S9" s="14"/>
      <c r="T9" s="14">
        <v>0.28074620309241299</v>
      </c>
      <c r="U9" s="14">
        <v>0.22301162640000799</v>
      </c>
      <c r="V9" s="14"/>
      <c r="W9" s="14">
        <v>0.17754481988981</v>
      </c>
      <c r="X9" s="14">
        <v>0.260883081918798</v>
      </c>
      <c r="Y9" s="14"/>
      <c r="Z9" s="14">
        <v>0.25248022978238799</v>
      </c>
      <c r="AA9" s="14">
        <v>0.24070122811936601</v>
      </c>
    </row>
    <row r="10" spans="2:27" x14ac:dyDescent="0.3">
      <c r="B10" s="15" t="s">
        <v>48</v>
      </c>
      <c r="C10" s="14">
        <v>0.36108977322972202</v>
      </c>
      <c r="D10" s="14">
        <v>0.35368830189695599</v>
      </c>
      <c r="E10" s="14">
        <v>0.36809403333927398</v>
      </c>
      <c r="F10" s="14"/>
      <c r="G10" s="14">
        <v>0.41070320265795701</v>
      </c>
      <c r="H10" s="14">
        <v>0.39398498862678499</v>
      </c>
      <c r="I10" s="14">
        <v>0.34201155710428999</v>
      </c>
      <c r="J10" s="14">
        <v>0.39829705576626401</v>
      </c>
      <c r="K10" s="14">
        <v>0.32439786640540702</v>
      </c>
      <c r="L10" s="14">
        <v>0.31135588910180501</v>
      </c>
      <c r="M10" s="14"/>
      <c r="N10" s="14">
        <v>0.374079916493394</v>
      </c>
      <c r="O10" s="14">
        <v>0.39644479595927501</v>
      </c>
      <c r="P10" s="14">
        <v>0.33482728533775102</v>
      </c>
      <c r="Q10" s="14">
        <v>0.39274880285386299</v>
      </c>
      <c r="R10" s="14">
        <v>0.340313556235388</v>
      </c>
      <c r="S10" s="14"/>
      <c r="T10" s="14">
        <v>0.40004506264245998</v>
      </c>
      <c r="U10" s="14">
        <v>0.33658311823028902</v>
      </c>
      <c r="V10" s="14"/>
      <c r="W10" s="14">
        <v>0.36387149615005698</v>
      </c>
      <c r="X10" s="14">
        <v>0.36045033442165503</v>
      </c>
      <c r="Y10" s="14"/>
      <c r="Z10" s="14">
        <v>0.34171263400146801</v>
      </c>
      <c r="AA10" s="14">
        <v>0.37352955923535303</v>
      </c>
    </row>
    <row r="11" spans="2:27" x14ac:dyDescent="0.3">
      <c r="B11" s="15" t="s">
        <v>49</v>
      </c>
      <c r="C11" s="14">
        <v>0.23341483021880199</v>
      </c>
      <c r="D11" s="14">
        <v>0.21962888151055099</v>
      </c>
      <c r="E11" s="14">
        <v>0.24776883512287601</v>
      </c>
      <c r="F11" s="14"/>
      <c r="G11" s="14">
        <v>0.217157312788504</v>
      </c>
      <c r="H11" s="14">
        <v>0.20409073248804699</v>
      </c>
      <c r="I11" s="14">
        <v>0.22603741392622401</v>
      </c>
      <c r="J11" s="14">
        <v>0.21695685096783399</v>
      </c>
      <c r="K11" s="14">
        <v>0.27198367869609802</v>
      </c>
      <c r="L11" s="14">
        <v>0.261490735509533</v>
      </c>
      <c r="M11" s="14"/>
      <c r="N11" s="14">
        <v>0.209930592387119</v>
      </c>
      <c r="O11" s="14">
        <v>0.23488696910540899</v>
      </c>
      <c r="P11" s="14">
        <v>0.19405663965482201</v>
      </c>
      <c r="Q11" s="14">
        <v>0.25281064466432501</v>
      </c>
      <c r="R11" s="14">
        <v>0.25253480289365399</v>
      </c>
      <c r="S11" s="14"/>
      <c r="T11" s="14">
        <v>0.21216901916203801</v>
      </c>
      <c r="U11" s="14">
        <v>0.246780505833087</v>
      </c>
      <c r="V11" s="14"/>
      <c r="W11" s="14">
        <v>0.25234978158444299</v>
      </c>
      <c r="X11" s="14">
        <v>0.229062224629099</v>
      </c>
      <c r="Y11" s="14"/>
      <c r="Z11" s="14">
        <v>0.23146735301304799</v>
      </c>
      <c r="AA11" s="14">
        <v>0.234665076677015</v>
      </c>
    </row>
    <row r="12" spans="2:27" x14ac:dyDescent="0.3">
      <c r="B12" s="15" t="s">
        <v>50</v>
      </c>
      <c r="C12" s="14">
        <v>0.117014829411392</v>
      </c>
      <c r="D12" s="14">
        <v>0.11993340010635201</v>
      </c>
      <c r="E12" s="14">
        <v>0.11361013901877599</v>
      </c>
      <c r="F12" s="14"/>
      <c r="G12" s="14">
        <v>8.8247816689142597E-2</v>
      </c>
      <c r="H12" s="14">
        <v>6.1669742093621298E-2</v>
      </c>
      <c r="I12" s="14">
        <v>8.9637660364790206E-2</v>
      </c>
      <c r="J12" s="14">
        <v>9.7989926616453199E-2</v>
      </c>
      <c r="K12" s="14">
        <v>0.15010445366177799</v>
      </c>
      <c r="L12" s="14">
        <v>0.196536812217526</v>
      </c>
      <c r="M12" s="14"/>
      <c r="N12" s="14">
        <v>0.166510036730947</v>
      </c>
      <c r="O12" s="14">
        <v>6.4835882794146205E-2</v>
      </c>
      <c r="P12" s="14">
        <v>6.8194366056680694E-2</v>
      </c>
      <c r="Q12" s="14">
        <v>0.16633470971795</v>
      </c>
      <c r="R12" s="14">
        <v>0.184978967273394</v>
      </c>
      <c r="S12" s="14"/>
      <c r="T12" s="14">
        <v>7.3858863987182902E-2</v>
      </c>
      <c r="U12" s="14">
        <v>0.144164117011672</v>
      </c>
      <c r="V12" s="14"/>
      <c r="W12" s="14">
        <v>0.15893810380859</v>
      </c>
      <c r="X12" s="14">
        <v>0.107377863624884</v>
      </c>
      <c r="Y12" s="14"/>
      <c r="Z12" s="14">
        <v>0.129590640887012</v>
      </c>
      <c r="AA12" s="14">
        <v>0.108941377403793</v>
      </c>
    </row>
    <row r="13" spans="2:27" x14ac:dyDescent="0.3">
      <c r="B13" s="15" t="s">
        <v>51</v>
      </c>
      <c r="C13" s="14">
        <v>2.7666246444279299E-2</v>
      </c>
      <c r="D13" s="14">
        <v>3.6546204694451197E-2</v>
      </c>
      <c r="E13" s="14">
        <v>1.91059187928918E-2</v>
      </c>
      <c r="F13" s="14"/>
      <c r="G13" s="14">
        <v>2.43821611921788E-2</v>
      </c>
      <c r="H13" s="14">
        <v>1.49269408690661E-2</v>
      </c>
      <c r="I13" s="14">
        <v>2.06789607079708E-2</v>
      </c>
      <c r="J13" s="14">
        <v>2.2067517252181201E-2</v>
      </c>
      <c r="K13" s="14">
        <v>4.7391066582739498E-2</v>
      </c>
      <c r="L13" s="14">
        <v>3.71745936603897E-2</v>
      </c>
      <c r="M13" s="14"/>
      <c r="N13" s="14">
        <v>4.2305448759728602E-2</v>
      </c>
      <c r="O13" s="14">
        <v>2.01548434152641E-2</v>
      </c>
      <c r="P13" s="14">
        <v>2.1926427270065399E-2</v>
      </c>
      <c r="Q13" s="14">
        <v>3.8641755758847603E-2</v>
      </c>
      <c r="R13" s="14">
        <v>4.5609951674748003E-2</v>
      </c>
      <c r="S13" s="14"/>
      <c r="T13" s="14">
        <v>2.0910083989269301E-2</v>
      </c>
      <c r="U13" s="14">
        <v>3.1916527854097702E-2</v>
      </c>
      <c r="V13" s="14"/>
      <c r="W13" s="14">
        <v>2.7723140814269201E-2</v>
      </c>
      <c r="X13" s="14">
        <v>2.7653168050358001E-2</v>
      </c>
      <c r="Y13" s="14"/>
      <c r="Z13" s="14">
        <v>3.41356596583079E-2</v>
      </c>
      <c r="AA13" s="14">
        <v>2.3512995801007401E-2</v>
      </c>
    </row>
    <row r="14" spans="2:27" x14ac:dyDescent="0.3">
      <c r="B14" s="15" t="s">
        <v>52</v>
      </c>
      <c r="C14" s="14">
        <v>1.5507736811517301E-2</v>
      </c>
      <c r="D14" s="14">
        <v>8.0652678135539994E-3</v>
      </c>
      <c r="E14" s="14">
        <v>2.2831331546250201E-2</v>
      </c>
      <c r="F14" s="14"/>
      <c r="G14" s="14">
        <v>3.8320310419252702E-3</v>
      </c>
      <c r="H14" s="14">
        <v>7.6618781573576898E-3</v>
      </c>
      <c r="I14" s="14">
        <v>1.47976345560144E-2</v>
      </c>
      <c r="J14" s="14">
        <v>3.01612579322828E-2</v>
      </c>
      <c r="K14" s="14">
        <v>1.7855097810396799E-2</v>
      </c>
      <c r="L14" s="14">
        <v>1.6772707575920899E-2</v>
      </c>
      <c r="M14" s="14"/>
      <c r="N14" s="14">
        <v>7.3615189958728296E-3</v>
      </c>
      <c r="O14" s="14">
        <v>9.7215561032048207E-3</v>
      </c>
      <c r="P14" s="14">
        <v>3.5570804862815201E-3</v>
      </c>
      <c r="Q14" s="14">
        <v>0</v>
      </c>
      <c r="R14" s="14">
        <v>0</v>
      </c>
      <c r="S14" s="14"/>
      <c r="T14" s="14">
        <v>1.2270767126636601E-2</v>
      </c>
      <c r="U14" s="14">
        <v>1.7544104670847299E-2</v>
      </c>
      <c r="V14" s="14"/>
      <c r="W14" s="14">
        <v>1.9572657752830899E-2</v>
      </c>
      <c r="X14" s="14">
        <v>1.4573327355205499E-2</v>
      </c>
      <c r="Y14" s="14"/>
      <c r="Z14" s="14">
        <v>1.0613482657776899E-2</v>
      </c>
      <c r="AA14" s="14">
        <v>1.8649762763466301E-2</v>
      </c>
    </row>
    <row r="15" spans="2:27" x14ac:dyDescent="0.3">
      <c r="B15" s="15" t="s">
        <v>53</v>
      </c>
      <c r="C15" s="18">
        <v>0.60639635711400997</v>
      </c>
      <c r="D15" s="18">
        <v>0.61582624587509205</v>
      </c>
      <c r="E15" s="18">
        <v>0.59668377551920604</v>
      </c>
      <c r="F15" s="18"/>
      <c r="G15" s="18">
        <v>0.66638067828824898</v>
      </c>
      <c r="H15" s="18">
        <v>0.71165070639190797</v>
      </c>
      <c r="I15" s="18">
        <v>0.64884833044500001</v>
      </c>
      <c r="J15" s="18">
        <v>0.63282444723124898</v>
      </c>
      <c r="K15" s="18">
        <v>0.51266570324898797</v>
      </c>
      <c r="L15" s="18">
        <v>0.48802515103663002</v>
      </c>
      <c r="M15" s="18"/>
      <c r="N15" s="18">
        <v>0.57389240312633305</v>
      </c>
      <c r="O15" s="18">
        <v>0.67040074858197596</v>
      </c>
      <c r="P15" s="18">
        <v>0.71226548653215105</v>
      </c>
      <c r="Q15" s="18">
        <v>0.54221288985887695</v>
      </c>
      <c r="R15" s="18">
        <v>0.51687627815820303</v>
      </c>
      <c r="S15" s="18"/>
      <c r="T15" s="18">
        <v>0.68079126573487303</v>
      </c>
      <c r="U15" s="18">
        <v>0.55959474463029601</v>
      </c>
      <c r="V15" s="18"/>
      <c r="W15" s="18">
        <v>0.54141631603986695</v>
      </c>
      <c r="X15" s="18">
        <v>0.62133341634045303</v>
      </c>
      <c r="Y15" s="18"/>
      <c r="Z15" s="18">
        <v>0.59419286378385605</v>
      </c>
      <c r="AA15" s="18">
        <v>0.61423078735471903</v>
      </c>
    </row>
    <row r="16" spans="2:27" x14ac:dyDescent="0.3">
      <c r="B16" s="15" t="s">
        <v>54</v>
      </c>
      <c r="C16" s="18">
        <v>0.144681075855671</v>
      </c>
      <c r="D16" s="18">
        <v>0.156479604800803</v>
      </c>
      <c r="E16" s="18">
        <v>0.13271605781166701</v>
      </c>
      <c r="F16" s="18"/>
      <c r="G16" s="18">
        <v>0.11262997788132099</v>
      </c>
      <c r="H16" s="18">
        <v>7.6596682962687401E-2</v>
      </c>
      <c r="I16" s="18">
        <v>0.110316621072761</v>
      </c>
      <c r="J16" s="18">
        <v>0.120057443868634</v>
      </c>
      <c r="K16" s="18">
        <v>0.197495520244518</v>
      </c>
      <c r="L16" s="18">
        <v>0.233711405877916</v>
      </c>
      <c r="M16" s="18"/>
      <c r="N16" s="18">
        <v>0.208815485490675</v>
      </c>
      <c r="O16" s="18">
        <v>8.4990726209410297E-2</v>
      </c>
      <c r="P16" s="18">
        <v>9.0120793326745996E-2</v>
      </c>
      <c r="Q16" s="18">
        <v>0.20497646547679799</v>
      </c>
      <c r="R16" s="18">
        <v>0.23058891894814201</v>
      </c>
      <c r="S16" s="18"/>
      <c r="T16" s="18">
        <v>9.4768947976452203E-2</v>
      </c>
      <c r="U16" s="18">
        <v>0.17608064486576999</v>
      </c>
      <c r="V16" s="18"/>
      <c r="W16" s="18">
        <v>0.18666124462285899</v>
      </c>
      <c r="X16" s="18">
        <v>0.135031031675242</v>
      </c>
      <c r="Y16" s="18"/>
      <c r="Z16" s="18">
        <v>0.163726300545319</v>
      </c>
      <c r="AA16" s="18">
        <v>0.1324543732048</v>
      </c>
    </row>
    <row r="17" spans="2:27" x14ac:dyDescent="0.3">
      <c r="B17" s="15" t="s">
        <v>55</v>
      </c>
      <c r="C17" s="19">
        <v>0.461715281258338</v>
      </c>
      <c r="D17" s="19">
        <v>0.45934664107428802</v>
      </c>
      <c r="E17" s="19">
        <v>0.46396771770753897</v>
      </c>
      <c r="F17" s="19"/>
      <c r="G17" s="19">
        <v>0.55375070040692798</v>
      </c>
      <c r="H17" s="19">
        <v>0.63505402342922102</v>
      </c>
      <c r="I17" s="19">
        <v>0.53853170937223904</v>
      </c>
      <c r="J17" s="19">
        <v>0.51276700336261405</v>
      </c>
      <c r="K17" s="19">
        <v>0.31517018300446997</v>
      </c>
      <c r="L17" s="19">
        <v>0.25431374515871402</v>
      </c>
      <c r="M17" s="19"/>
      <c r="N17" s="19">
        <v>0.36507691763565803</v>
      </c>
      <c r="O17" s="19">
        <v>0.58541002237256601</v>
      </c>
      <c r="P17" s="19">
        <v>0.622144693205405</v>
      </c>
      <c r="Q17" s="19">
        <v>0.33723642438208001</v>
      </c>
      <c r="R17" s="19">
        <v>0.28628735921006099</v>
      </c>
      <c r="S17" s="19"/>
      <c r="T17" s="19">
        <v>0.58602231775842095</v>
      </c>
      <c r="U17" s="19">
        <v>0.383514099764526</v>
      </c>
      <c r="V17" s="19"/>
      <c r="W17" s="19">
        <v>0.35475507141700702</v>
      </c>
      <c r="X17" s="19">
        <v>0.48630238466521097</v>
      </c>
      <c r="Y17" s="19"/>
      <c r="Z17" s="19">
        <v>0.43046656323853599</v>
      </c>
      <c r="AA17" s="19">
        <v>0.48177641414991801</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92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0.129811063739704</v>
      </c>
      <c r="D9" s="14">
        <v>0.152148743021742</v>
      </c>
      <c r="E9" s="14">
        <v>0.10727526669425801</v>
      </c>
      <c r="F9" s="14"/>
      <c r="G9" s="14">
        <v>0.137882669754264</v>
      </c>
      <c r="H9" s="14">
        <v>0.17457027142964299</v>
      </c>
      <c r="I9" s="14">
        <v>0.155871076594988</v>
      </c>
      <c r="J9" s="14">
        <v>0.112807236156585</v>
      </c>
      <c r="K9" s="14">
        <v>0.100377991423521</v>
      </c>
      <c r="L9" s="14">
        <v>0.100448542971141</v>
      </c>
      <c r="M9" s="14"/>
      <c r="N9" s="14">
        <v>0.11157141686405</v>
      </c>
      <c r="O9" s="14">
        <v>0.153831129532914</v>
      </c>
      <c r="P9" s="14">
        <v>0.20880418650636001</v>
      </c>
      <c r="Q9" s="14">
        <v>9.2059678158014899E-2</v>
      </c>
      <c r="R9" s="14">
        <v>0.10266560572352899</v>
      </c>
      <c r="S9" s="14"/>
      <c r="T9" s="14">
        <v>0.15809788231081801</v>
      </c>
      <c r="U9" s="14">
        <v>0.112015911548453</v>
      </c>
      <c r="V9" s="14"/>
      <c r="W9" s="14">
        <v>7.8769791328446706E-2</v>
      </c>
      <c r="X9" s="14">
        <v>0.14154399736666301</v>
      </c>
      <c r="Y9" s="14"/>
      <c r="Z9" s="14">
        <v>0.15137833116921601</v>
      </c>
      <c r="AA9" s="14">
        <v>0.115965253561587</v>
      </c>
    </row>
    <row r="10" spans="2:27" x14ac:dyDescent="0.3">
      <c r="B10" s="15" t="s">
        <v>48</v>
      </c>
      <c r="C10" s="14">
        <v>0.28272925341414801</v>
      </c>
      <c r="D10" s="14">
        <v>0.28889639995090899</v>
      </c>
      <c r="E10" s="14">
        <v>0.27779887774769102</v>
      </c>
      <c r="F10" s="14"/>
      <c r="G10" s="14">
        <v>0.27523437420597902</v>
      </c>
      <c r="H10" s="14">
        <v>0.32011314225844301</v>
      </c>
      <c r="I10" s="14">
        <v>0.26998821420345498</v>
      </c>
      <c r="J10" s="14">
        <v>0.223862269226966</v>
      </c>
      <c r="K10" s="14">
        <v>0.27135345900124003</v>
      </c>
      <c r="L10" s="14">
        <v>0.32301705109487</v>
      </c>
      <c r="M10" s="14"/>
      <c r="N10" s="14">
        <v>0.24737927750321101</v>
      </c>
      <c r="O10" s="14">
        <v>0.37978420018667802</v>
      </c>
      <c r="P10" s="14">
        <v>0.32810742726110098</v>
      </c>
      <c r="Q10" s="14">
        <v>0.27852405090930998</v>
      </c>
      <c r="R10" s="14">
        <v>0.13400957472829</v>
      </c>
      <c r="S10" s="14"/>
      <c r="T10" s="14">
        <v>0.29354014804978101</v>
      </c>
      <c r="U10" s="14">
        <v>0.27592815222699901</v>
      </c>
      <c r="V10" s="14"/>
      <c r="W10" s="14">
        <v>0.30334762912329</v>
      </c>
      <c r="X10" s="14">
        <v>0.27798967655286</v>
      </c>
      <c r="Y10" s="14"/>
      <c r="Z10" s="14">
        <v>0.29077696013506199</v>
      </c>
      <c r="AA10" s="14">
        <v>0.27756276581941097</v>
      </c>
    </row>
    <row r="11" spans="2:27" x14ac:dyDescent="0.3">
      <c r="B11" s="15" t="s">
        <v>49</v>
      </c>
      <c r="C11" s="14">
        <v>0.27500193287174901</v>
      </c>
      <c r="D11" s="14">
        <v>0.25883685470124401</v>
      </c>
      <c r="E11" s="14">
        <v>0.29103709782269899</v>
      </c>
      <c r="F11" s="14"/>
      <c r="G11" s="14">
        <v>0.22514605957113501</v>
      </c>
      <c r="H11" s="14">
        <v>0.25565718041749502</v>
      </c>
      <c r="I11" s="14">
        <v>0.27045341968886</v>
      </c>
      <c r="J11" s="14">
        <v>0.26841099110706601</v>
      </c>
      <c r="K11" s="14">
        <v>0.32859307904260299</v>
      </c>
      <c r="L11" s="14">
        <v>0.29694116456367797</v>
      </c>
      <c r="M11" s="14"/>
      <c r="N11" s="14">
        <v>0.239276789513823</v>
      </c>
      <c r="O11" s="14">
        <v>0.28602001511147601</v>
      </c>
      <c r="P11" s="14">
        <v>0.27414590273877298</v>
      </c>
      <c r="Q11" s="14">
        <v>0.25503808152577601</v>
      </c>
      <c r="R11" s="14">
        <v>0.23954074037614601</v>
      </c>
      <c r="S11" s="14"/>
      <c r="T11" s="14">
        <v>0.28814800344791502</v>
      </c>
      <c r="U11" s="14">
        <v>0.26673177954815602</v>
      </c>
      <c r="V11" s="14"/>
      <c r="W11" s="14">
        <v>0.331768753208661</v>
      </c>
      <c r="X11" s="14">
        <v>0.26195285897993897</v>
      </c>
      <c r="Y11" s="14"/>
      <c r="Z11" s="14">
        <v>0.22210157474777301</v>
      </c>
      <c r="AA11" s="14">
        <v>0.30896304172955003</v>
      </c>
    </row>
    <row r="12" spans="2:27" x14ac:dyDescent="0.3">
      <c r="B12" s="15" t="s">
        <v>50</v>
      </c>
      <c r="C12" s="14">
        <v>0.19318680710255801</v>
      </c>
      <c r="D12" s="14">
        <v>0.19589897687728</v>
      </c>
      <c r="E12" s="14">
        <v>0.19128367570883401</v>
      </c>
      <c r="F12" s="14"/>
      <c r="G12" s="14">
        <v>0.222484173517039</v>
      </c>
      <c r="H12" s="14">
        <v>0.161059086512264</v>
      </c>
      <c r="I12" s="14">
        <v>0.17916426646807401</v>
      </c>
      <c r="J12" s="14">
        <v>0.22463095526892199</v>
      </c>
      <c r="K12" s="14">
        <v>0.167113908643887</v>
      </c>
      <c r="L12" s="14">
        <v>0.20320704626841099</v>
      </c>
      <c r="M12" s="14"/>
      <c r="N12" s="14">
        <v>0.27308381308684299</v>
      </c>
      <c r="O12" s="14">
        <v>0.121083250347294</v>
      </c>
      <c r="P12" s="14">
        <v>0.13442434761396699</v>
      </c>
      <c r="Q12" s="14">
        <v>0.22977030122345801</v>
      </c>
      <c r="R12" s="14">
        <v>0.30732895489720702</v>
      </c>
      <c r="S12" s="14"/>
      <c r="T12" s="14">
        <v>0.15150507462021801</v>
      </c>
      <c r="U12" s="14">
        <v>0.21940865920845801</v>
      </c>
      <c r="V12" s="14"/>
      <c r="W12" s="14">
        <v>0.18215492654079399</v>
      </c>
      <c r="X12" s="14">
        <v>0.19572272198666901</v>
      </c>
      <c r="Y12" s="14"/>
      <c r="Z12" s="14">
        <v>0.21686905845270599</v>
      </c>
      <c r="AA12" s="14">
        <v>0.17798321407176401</v>
      </c>
    </row>
    <row r="13" spans="2:27" x14ac:dyDescent="0.3">
      <c r="B13" s="15" t="s">
        <v>51</v>
      </c>
      <c r="C13" s="14">
        <v>8.9243593147916703E-2</v>
      </c>
      <c r="D13" s="14">
        <v>8.9951364776647599E-2</v>
      </c>
      <c r="E13" s="14">
        <v>8.7080588064682801E-2</v>
      </c>
      <c r="F13" s="14"/>
      <c r="G13" s="14">
        <v>0.118631658490863</v>
      </c>
      <c r="H13" s="14">
        <v>6.2675859976669496E-2</v>
      </c>
      <c r="I13" s="14">
        <v>8.1723179224082301E-2</v>
      </c>
      <c r="J13" s="14">
        <v>0.11960840402820599</v>
      </c>
      <c r="K13" s="14">
        <v>0.10152145315960701</v>
      </c>
      <c r="L13" s="14">
        <v>6.4556665393513402E-2</v>
      </c>
      <c r="M13" s="14"/>
      <c r="N13" s="14">
        <v>0.115410042301926</v>
      </c>
      <c r="O13" s="14">
        <v>4.8353606747831498E-2</v>
      </c>
      <c r="P13" s="14">
        <v>4.41017758977197E-2</v>
      </c>
      <c r="Q13" s="14">
        <v>0.129991300387368</v>
      </c>
      <c r="R13" s="14">
        <v>0.19892503269790299</v>
      </c>
      <c r="S13" s="14"/>
      <c r="T13" s="14">
        <v>7.83100681419336E-2</v>
      </c>
      <c r="U13" s="14">
        <v>9.6121840730944305E-2</v>
      </c>
      <c r="V13" s="14"/>
      <c r="W13" s="14">
        <v>7.7113218881765602E-2</v>
      </c>
      <c r="X13" s="14">
        <v>9.20320204227731E-2</v>
      </c>
      <c r="Y13" s="14"/>
      <c r="Z13" s="14">
        <v>9.2474492044066103E-2</v>
      </c>
      <c r="AA13" s="14">
        <v>8.7169412310359198E-2</v>
      </c>
    </row>
    <row r="14" spans="2:27" x14ac:dyDescent="0.3">
      <c r="B14" s="15" t="s">
        <v>52</v>
      </c>
      <c r="C14" s="14">
        <v>3.0027349723925401E-2</v>
      </c>
      <c r="D14" s="14">
        <v>1.4267660672178399E-2</v>
      </c>
      <c r="E14" s="14">
        <v>4.5524493961834903E-2</v>
      </c>
      <c r="F14" s="14"/>
      <c r="G14" s="14">
        <v>2.0621064460719901E-2</v>
      </c>
      <c r="H14" s="14">
        <v>2.59244594054849E-2</v>
      </c>
      <c r="I14" s="14">
        <v>4.2799843820540397E-2</v>
      </c>
      <c r="J14" s="14">
        <v>5.0680144212255002E-2</v>
      </c>
      <c r="K14" s="14">
        <v>3.10401087291408E-2</v>
      </c>
      <c r="L14" s="14">
        <v>1.18295297083862E-2</v>
      </c>
      <c r="M14" s="14"/>
      <c r="N14" s="14">
        <v>1.3278660730146699E-2</v>
      </c>
      <c r="O14" s="14">
        <v>1.09277980738059E-2</v>
      </c>
      <c r="P14" s="14">
        <v>1.04163599820793E-2</v>
      </c>
      <c r="Q14" s="14">
        <v>1.46165877960733E-2</v>
      </c>
      <c r="R14" s="14">
        <v>1.7530091576926199E-2</v>
      </c>
      <c r="S14" s="14"/>
      <c r="T14" s="14">
        <v>3.03988234293333E-2</v>
      </c>
      <c r="U14" s="14">
        <v>2.9793656736989999E-2</v>
      </c>
      <c r="V14" s="14"/>
      <c r="W14" s="14">
        <v>2.6845680917043101E-2</v>
      </c>
      <c r="X14" s="14">
        <v>3.0758724691095699E-2</v>
      </c>
      <c r="Y14" s="14"/>
      <c r="Z14" s="14">
        <v>2.63995834511776E-2</v>
      </c>
      <c r="AA14" s="14">
        <v>3.2356312507328698E-2</v>
      </c>
    </row>
    <row r="15" spans="2:27" x14ac:dyDescent="0.3">
      <c r="B15" s="15" t="s">
        <v>53</v>
      </c>
      <c r="C15" s="18">
        <v>0.41254031715385098</v>
      </c>
      <c r="D15" s="18">
        <v>0.44104514297265102</v>
      </c>
      <c r="E15" s="18">
        <v>0.38507414444194898</v>
      </c>
      <c r="F15" s="18"/>
      <c r="G15" s="18">
        <v>0.41311704396024301</v>
      </c>
      <c r="H15" s="18">
        <v>0.49468341368808599</v>
      </c>
      <c r="I15" s="18">
        <v>0.42585929079844298</v>
      </c>
      <c r="J15" s="18">
        <v>0.336669505383552</v>
      </c>
      <c r="K15" s="18">
        <v>0.37173145042476202</v>
      </c>
      <c r="L15" s="18">
        <v>0.42346559406601098</v>
      </c>
      <c r="M15" s="18"/>
      <c r="N15" s="18">
        <v>0.35895069436726101</v>
      </c>
      <c r="O15" s="18">
        <v>0.53361532971959202</v>
      </c>
      <c r="P15" s="18">
        <v>0.53691161376746099</v>
      </c>
      <c r="Q15" s="18">
        <v>0.37058372906732501</v>
      </c>
      <c r="R15" s="18">
        <v>0.23667518045181801</v>
      </c>
      <c r="S15" s="18"/>
      <c r="T15" s="18">
        <v>0.45163803036060002</v>
      </c>
      <c r="U15" s="18">
        <v>0.38794406377545199</v>
      </c>
      <c r="V15" s="18"/>
      <c r="W15" s="18">
        <v>0.38211742045173702</v>
      </c>
      <c r="X15" s="18">
        <v>0.41953367391952301</v>
      </c>
      <c r="Y15" s="18"/>
      <c r="Z15" s="18">
        <v>0.442155291304278</v>
      </c>
      <c r="AA15" s="18">
        <v>0.39352801938099802</v>
      </c>
    </row>
    <row r="16" spans="2:27" x14ac:dyDescent="0.3">
      <c r="B16" s="15" t="s">
        <v>54</v>
      </c>
      <c r="C16" s="18">
        <v>0.282430400250474</v>
      </c>
      <c r="D16" s="18">
        <v>0.28585034165392698</v>
      </c>
      <c r="E16" s="18">
        <v>0.27836426377351697</v>
      </c>
      <c r="F16" s="18"/>
      <c r="G16" s="18">
        <v>0.34111583200790202</v>
      </c>
      <c r="H16" s="18">
        <v>0.22373494648893399</v>
      </c>
      <c r="I16" s="18">
        <v>0.26088744569215699</v>
      </c>
      <c r="J16" s="18">
        <v>0.34423935929712701</v>
      </c>
      <c r="K16" s="18">
        <v>0.26863536180349401</v>
      </c>
      <c r="L16" s="18">
        <v>0.26776371166192497</v>
      </c>
      <c r="M16" s="18"/>
      <c r="N16" s="18">
        <v>0.38849385538876902</v>
      </c>
      <c r="O16" s="18">
        <v>0.16943685709512599</v>
      </c>
      <c r="P16" s="18">
        <v>0.17852612351168701</v>
      </c>
      <c r="Q16" s="18">
        <v>0.35976160161082599</v>
      </c>
      <c r="R16" s="18">
        <v>0.50625398759510998</v>
      </c>
      <c r="S16" s="18"/>
      <c r="T16" s="18">
        <v>0.22981514276215201</v>
      </c>
      <c r="U16" s="18">
        <v>0.31553049993940202</v>
      </c>
      <c r="V16" s="18"/>
      <c r="W16" s="18">
        <v>0.25926814542255999</v>
      </c>
      <c r="X16" s="18">
        <v>0.28775474240944199</v>
      </c>
      <c r="Y16" s="18"/>
      <c r="Z16" s="18">
        <v>0.30934355049677198</v>
      </c>
      <c r="AA16" s="18">
        <v>0.265152626382123</v>
      </c>
    </row>
    <row r="17" spans="2:27" x14ac:dyDescent="0.3">
      <c r="B17" s="15" t="s">
        <v>55</v>
      </c>
      <c r="C17" s="19">
        <v>0.130109916903377</v>
      </c>
      <c r="D17" s="19">
        <v>0.15519480131872301</v>
      </c>
      <c r="E17" s="19">
        <v>0.106709880668432</v>
      </c>
      <c r="F17" s="19"/>
      <c r="G17" s="19">
        <v>7.2001211952340299E-2</v>
      </c>
      <c r="H17" s="19">
        <v>0.270948467199152</v>
      </c>
      <c r="I17" s="19">
        <v>0.16497184510628601</v>
      </c>
      <c r="J17" s="19">
        <v>-7.56985391357551E-3</v>
      </c>
      <c r="K17" s="19">
        <v>0.103096088621268</v>
      </c>
      <c r="L17" s="19">
        <v>0.155701882404086</v>
      </c>
      <c r="M17" s="19"/>
      <c r="N17" s="19">
        <v>-2.9543161021508401E-2</v>
      </c>
      <c r="O17" s="19">
        <v>0.36417847262446601</v>
      </c>
      <c r="P17" s="19">
        <v>0.35838549025577399</v>
      </c>
      <c r="Q17" s="19">
        <v>1.08221274564994E-2</v>
      </c>
      <c r="R17" s="19">
        <v>-0.26957880714329202</v>
      </c>
      <c r="S17" s="19"/>
      <c r="T17" s="19">
        <v>0.22182288759844801</v>
      </c>
      <c r="U17" s="19">
        <v>7.2413563836049702E-2</v>
      </c>
      <c r="V17" s="19"/>
      <c r="W17" s="19">
        <v>0.122849275029177</v>
      </c>
      <c r="X17" s="19">
        <v>0.13177893151007999</v>
      </c>
      <c r="Y17" s="19"/>
      <c r="Z17" s="19">
        <v>0.13281174080750599</v>
      </c>
      <c r="AA17" s="19">
        <v>0.12837539299887599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93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0.381378006142294</v>
      </c>
      <c r="D9" s="14">
        <v>0.33032197767983201</v>
      </c>
      <c r="E9" s="14">
        <v>0.43086164478545802</v>
      </c>
      <c r="F9" s="14"/>
      <c r="G9" s="14">
        <v>0.30837115101740598</v>
      </c>
      <c r="H9" s="14">
        <v>0.396698761273937</v>
      </c>
      <c r="I9" s="14">
        <v>0.43761443507772702</v>
      </c>
      <c r="J9" s="14">
        <v>0.37111887623545298</v>
      </c>
      <c r="K9" s="14">
        <v>0.35226157482318998</v>
      </c>
      <c r="L9" s="14">
        <v>0.39964049604631002</v>
      </c>
      <c r="M9" s="14"/>
      <c r="N9" s="14">
        <v>0.42144673106288399</v>
      </c>
      <c r="O9" s="14">
        <v>0.33692378214420299</v>
      </c>
      <c r="P9" s="14">
        <v>0.31303477677094099</v>
      </c>
      <c r="Q9" s="14">
        <v>0.42345483695630198</v>
      </c>
      <c r="R9" s="14">
        <v>0.45316362958114498</v>
      </c>
      <c r="S9" s="14"/>
      <c r="T9" s="14">
        <v>0.41084215373488597</v>
      </c>
      <c r="U9" s="14">
        <v>0.36284219981690402</v>
      </c>
      <c r="V9" s="14"/>
      <c r="W9" s="14">
        <v>0.42485219743443198</v>
      </c>
      <c r="X9" s="14">
        <v>0.371384528769581</v>
      </c>
      <c r="Y9" s="14"/>
      <c r="Z9" s="14">
        <v>0.38061471268863101</v>
      </c>
      <c r="AA9" s="14">
        <v>0.38186802724970398</v>
      </c>
    </row>
    <row r="10" spans="2:27" x14ac:dyDescent="0.3">
      <c r="B10" s="15" t="s">
        <v>48</v>
      </c>
      <c r="C10" s="14">
        <v>0.44123480597826997</v>
      </c>
      <c r="D10" s="14">
        <v>0.45445881029923602</v>
      </c>
      <c r="E10" s="14">
        <v>0.427992239516856</v>
      </c>
      <c r="F10" s="14"/>
      <c r="G10" s="14">
        <v>0.52586289624390004</v>
      </c>
      <c r="H10" s="14">
        <v>0.42308690797271298</v>
      </c>
      <c r="I10" s="14">
        <v>0.39783805114614301</v>
      </c>
      <c r="J10" s="14">
        <v>0.466213429359908</v>
      </c>
      <c r="K10" s="14">
        <v>0.40864248531602299</v>
      </c>
      <c r="L10" s="14">
        <v>0.43658455718565897</v>
      </c>
      <c r="M10" s="14"/>
      <c r="N10" s="14">
        <v>0.474906087062264</v>
      </c>
      <c r="O10" s="14">
        <v>0.45623839610014899</v>
      </c>
      <c r="P10" s="14">
        <v>0.4302029297487</v>
      </c>
      <c r="Q10" s="14">
        <v>0.42699069267369999</v>
      </c>
      <c r="R10" s="14">
        <v>0.42274270310226603</v>
      </c>
      <c r="S10" s="14"/>
      <c r="T10" s="14">
        <v>0.43196247463001702</v>
      </c>
      <c r="U10" s="14">
        <v>0.44706800164483301</v>
      </c>
      <c r="V10" s="14"/>
      <c r="W10" s="14">
        <v>0.43281242479839199</v>
      </c>
      <c r="X10" s="14">
        <v>0.44317087133667699</v>
      </c>
      <c r="Y10" s="14"/>
      <c r="Z10" s="14">
        <v>0.44477905960690101</v>
      </c>
      <c r="AA10" s="14">
        <v>0.43895945685833598</v>
      </c>
    </row>
    <row r="11" spans="2:27" x14ac:dyDescent="0.3">
      <c r="B11" s="15" t="s">
        <v>49</v>
      </c>
      <c r="C11" s="14">
        <v>0.11548084013637901</v>
      </c>
      <c r="D11" s="14">
        <v>0.14304573573864601</v>
      </c>
      <c r="E11" s="14">
        <v>8.9022121104895199E-2</v>
      </c>
      <c r="F11" s="14"/>
      <c r="G11" s="14">
        <v>0.118649263963688</v>
      </c>
      <c r="H11" s="14">
        <v>0.129241446372967</v>
      </c>
      <c r="I11" s="14">
        <v>0.105653713040289</v>
      </c>
      <c r="J11" s="14">
        <v>0.11052873502126</v>
      </c>
      <c r="K11" s="14">
        <v>0.14614513760657599</v>
      </c>
      <c r="L11" s="14">
        <v>9.3622100955047902E-2</v>
      </c>
      <c r="M11" s="14"/>
      <c r="N11" s="14">
        <v>7.8119822010354403E-2</v>
      </c>
      <c r="O11" s="14">
        <v>0.14374108798334601</v>
      </c>
      <c r="P11" s="14">
        <v>0.13971014387314201</v>
      </c>
      <c r="Q11" s="14">
        <v>0.106831720140313</v>
      </c>
      <c r="R11" s="14">
        <v>9.8930680069989105E-2</v>
      </c>
      <c r="S11" s="14"/>
      <c r="T11" s="14">
        <v>0.10716033838933001</v>
      </c>
      <c r="U11" s="14">
        <v>0.12071524267352</v>
      </c>
      <c r="V11" s="14"/>
      <c r="W11" s="14">
        <v>8.3347357131128494E-2</v>
      </c>
      <c r="X11" s="14">
        <v>0.12286741193392001</v>
      </c>
      <c r="Y11" s="14"/>
      <c r="Z11" s="14">
        <v>0.118091058151019</v>
      </c>
      <c r="AA11" s="14">
        <v>0.11380512561796199</v>
      </c>
    </row>
    <row r="12" spans="2:27" x14ac:dyDescent="0.3">
      <c r="B12" s="15" t="s">
        <v>50</v>
      </c>
      <c r="C12" s="14">
        <v>3.9881268152008903E-2</v>
      </c>
      <c r="D12" s="14">
        <v>5.0989723274166697E-2</v>
      </c>
      <c r="E12" s="14">
        <v>2.9192959605871802E-2</v>
      </c>
      <c r="F12" s="14"/>
      <c r="G12" s="14">
        <v>2.5408024828363601E-2</v>
      </c>
      <c r="H12" s="14">
        <v>2.0322077246706101E-2</v>
      </c>
      <c r="I12" s="14">
        <v>3.19465938865282E-2</v>
      </c>
      <c r="J12" s="14">
        <v>3.82170699872958E-2</v>
      </c>
      <c r="K12" s="14">
        <v>5.4118841717969698E-2</v>
      </c>
      <c r="L12" s="14">
        <v>6.3629522552137399E-2</v>
      </c>
      <c r="M12" s="14"/>
      <c r="N12" s="14">
        <v>1.4516544293841501E-2</v>
      </c>
      <c r="O12" s="14">
        <v>4.8927703641771202E-2</v>
      </c>
      <c r="P12" s="14">
        <v>7.9537261262169395E-2</v>
      </c>
      <c r="Q12" s="14">
        <v>3.2707336038205297E-2</v>
      </c>
      <c r="R12" s="14">
        <v>1.8445638443224999E-2</v>
      </c>
      <c r="S12" s="14"/>
      <c r="T12" s="14">
        <v>3.5370926127289502E-2</v>
      </c>
      <c r="U12" s="14">
        <v>4.2718710707193699E-2</v>
      </c>
      <c r="V12" s="14"/>
      <c r="W12" s="14">
        <v>4.71728908211205E-2</v>
      </c>
      <c r="X12" s="14">
        <v>3.8205131943644097E-2</v>
      </c>
      <c r="Y12" s="14"/>
      <c r="Z12" s="14">
        <v>3.7170614805245701E-2</v>
      </c>
      <c r="AA12" s="14">
        <v>4.16214604049506E-2</v>
      </c>
    </row>
    <row r="13" spans="2:27" x14ac:dyDescent="0.3">
      <c r="B13" s="15" t="s">
        <v>51</v>
      </c>
      <c r="C13" s="14">
        <v>1.2260454852454901E-2</v>
      </c>
      <c r="D13" s="14">
        <v>1.4869568203634701E-2</v>
      </c>
      <c r="E13" s="14">
        <v>9.7611659440671808E-3</v>
      </c>
      <c r="F13" s="14"/>
      <c r="G13" s="14">
        <v>1.7876632904716E-2</v>
      </c>
      <c r="H13" s="14">
        <v>1.1000201058582199E-2</v>
      </c>
      <c r="I13" s="14">
        <v>1.17886504979576E-2</v>
      </c>
      <c r="J13" s="14">
        <v>3.4340964150057899E-3</v>
      </c>
      <c r="K13" s="14">
        <v>3.1296466571688802E-2</v>
      </c>
      <c r="L13" s="14">
        <v>4.3147877165233403E-3</v>
      </c>
      <c r="M13" s="14"/>
      <c r="N13" s="14">
        <v>7.3900472547669604E-3</v>
      </c>
      <c r="O13" s="14">
        <v>1.21141164824037E-2</v>
      </c>
      <c r="P13" s="14">
        <v>2.8262342822606999E-2</v>
      </c>
      <c r="Q13" s="14">
        <v>5.7249143224141598E-3</v>
      </c>
      <c r="R13" s="14">
        <v>6.7173488033745298E-3</v>
      </c>
      <c r="S13" s="14"/>
      <c r="T13" s="14">
        <v>5.7662651395232302E-3</v>
      </c>
      <c r="U13" s="14">
        <v>1.6345930000886001E-2</v>
      </c>
      <c r="V13" s="14"/>
      <c r="W13" s="14">
        <v>9.3379055053083304E-3</v>
      </c>
      <c r="X13" s="14">
        <v>1.2932265641874399E-2</v>
      </c>
      <c r="Y13" s="14"/>
      <c r="Z13" s="14">
        <v>1.2703415208846399E-2</v>
      </c>
      <c r="AA13" s="14">
        <v>1.19760820161151E-2</v>
      </c>
    </row>
    <row r="14" spans="2:27" x14ac:dyDescent="0.3">
      <c r="B14" s="15" t="s">
        <v>52</v>
      </c>
      <c r="C14" s="14">
        <v>9.7646247385930005E-3</v>
      </c>
      <c r="D14" s="14">
        <v>6.3141848044847102E-3</v>
      </c>
      <c r="E14" s="14">
        <v>1.31698690428517E-2</v>
      </c>
      <c r="F14" s="14"/>
      <c r="G14" s="14">
        <v>3.8320310419252702E-3</v>
      </c>
      <c r="H14" s="14">
        <v>1.9650606075094199E-2</v>
      </c>
      <c r="I14" s="14">
        <v>1.51585563513548E-2</v>
      </c>
      <c r="J14" s="14">
        <v>1.0487792981077699E-2</v>
      </c>
      <c r="K14" s="14">
        <v>7.5354939645524404E-3</v>
      </c>
      <c r="L14" s="14">
        <v>2.20853554432218E-3</v>
      </c>
      <c r="M14" s="14"/>
      <c r="N14" s="14">
        <v>3.6207683158891901E-3</v>
      </c>
      <c r="O14" s="14">
        <v>2.0549136481273198E-3</v>
      </c>
      <c r="P14" s="14">
        <v>9.2525455224403107E-3</v>
      </c>
      <c r="Q14" s="14">
        <v>4.2904998690656698E-3</v>
      </c>
      <c r="R14" s="14">
        <v>0</v>
      </c>
      <c r="S14" s="14"/>
      <c r="T14" s="14">
        <v>8.8978419789542493E-3</v>
      </c>
      <c r="U14" s="14">
        <v>1.03099151566634E-2</v>
      </c>
      <c r="V14" s="14"/>
      <c r="W14" s="14">
        <v>2.4772243096183701E-3</v>
      </c>
      <c r="X14" s="14">
        <v>1.1439790374302599E-2</v>
      </c>
      <c r="Y14" s="14"/>
      <c r="Z14" s="14">
        <v>6.6411395393564899E-3</v>
      </c>
      <c r="AA14" s="14">
        <v>1.17698478529319E-2</v>
      </c>
    </row>
    <row r="15" spans="2:27" x14ac:dyDescent="0.3">
      <c r="B15" s="15" t="s">
        <v>53</v>
      </c>
      <c r="C15" s="18">
        <v>0.82261281212056403</v>
      </c>
      <c r="D15" s="18">
        <v>0.78478078797906803</v>
      </c>
      <c r="E15" s="18">
        <v>0.85885388430231402</v>
      </c>
      <c r="F15" s="18"/>
      <c r="G15" s="18">
        <v>0.83423404726130701</v>
      </c>
      <c r="H15" s="18">
        <v>0.81978566924665097</v>
      </c>
      <c r="I15" s="18">
        <v>0.83545248622387003</v>
      </c>
      <c r="J15" s="18">
        <v>0.83733230559536098</v>
      </c>
      <c r="K15" s="18">
        <v>0.76090406013921297</v>
      </c>
      <c r="L15" s="18">
        <v>0.83622505323196905</v>
      </c>
      <c r="M15" s="18"/>
      <c r="N15" s="18">
        <v>0.896352818125148</v>
      </c>
      <c r="O15" s="18">
        <v>0.79316217824435098</v>
      </c>
      <c r="P15" s="18">
        <v>0.74323770651964105</v>
      </c>
      <c r="Q15" s="18">
        <v>0.85044552963000197</v>
      </c>
      <c r="R15" s="18">
        <v>0.875906332683411</v>
      </c>
      <c r="S15" s="18"/>
      <c r="T15" s="18">
        <v>0.842804628364903</v>
      </c>
      <c r="U15" s="18">
        <v>0.80991020146173698</v>
      </c>
      <c r="V15" s="18"/>
      <c r="W15" s="18">
        <v>0.85766462223282502</v>
      </c>
      <c r="X15" s="18">
        <v>0.81455540010625904</v>
      </c>
      <c r="Y15" s="18"/>
      <c r="Z15" s="18">
        <v>0.82539377229553201</v>
      </c>
      <c r="AA15" s="18">
        <v>0.82082748410804096</v>
      </c>
    </row>
    <row r="16" spans="2:27" x14ac:dyDescent="0.3">
      <c r="B16" s="15" t="s">
        <v>54</v>
      </c>
      <c r="C16" s="18">
        <v>5.2141723004463701E-2</v>
      </c>
      <c r="D16" s="18">
        <v>6.5859291477801396E-2</v>
      </c>
      <c r="E16" s="18">
        <v>3.8954125549939003E-2</v>
      </c>
      <c r="F16" s="18"/>
      <c r="G16" s="18">
        <v>4.3284657733079601E-2</v>
      </c>
      <c r="H16" s="18">
        <v>3.1322278305288297E-2</v>
      </c>
      <c r="I16" s="18">
        <v>4.3735244384485797E-2</v>
      </c>
      <c r="J16" s="18">
        <v>4.1651166402301598E-2</v>
      </c>
      <c r="K16" s="18">
        <v>8.5415308289658501E-2</v>
      </c>
      <c r="L16" s="18">
        <v>6.7944310268660796E-2</v>
      </c>
      <c r="M16" s="18"/>
      <c r="N16" s="18">
        <v>2.1906591548608498E-2</v>
      </c>
      <c r="O16" s="18">
        <v>6.1041820124174903E-2</v>
      </c>
      <c r="P16" s="18">
        <v>0.107799604084776</v>
      </c>
      <c r="Q16" s="18">
        <v>3.8432250360619397E-2</v>
      </c>
      <c r="R16" s="18">
        <v>2.5162987246599499E-2</v>
      </c>
      <c r="S16" s="18"/>
      <c r="T16" s="18">
        <v>4.11371912668127E-2</v>
      </c>
      <c r="U16" s="18">
        <v>5.9064640708079701E-2</v>
      </c>
      <c r="V16" s="18"/>
      <c r="W16" s="18">
        <v>5.6510796326428803E-2</v>
      </c>
      <c r="X16" s="18">
        <v>5.1137397585518503E-2</v>
      </c>
      <c r="Y16" s="18"/>
      <c r="Z16" s="18">
        <v>4.9874030014092102E-2</v>
      </c>
      <c r="AA16" s="18">
        <v>5.3597542421065798E-2</v>
      </c>
    </row>
    <row r="17" spans="2:27" x14ac:dyDescent="0.3">
      <c r="B17" s="15" t="s">
        <v>55</v>
      </c>
      <c r="C17" s="19">
        <v>0.77047108911610096</v>
      </c>
      <c r="D17" s="19">
        <v>0.71892149650126702</v>
      </c>
      <c r="E17" s="19">
        <v>0.81989975875237497</v>
      </c>
      <c r="F17" s="19"/>
      <c r="G17" s="19">
        <v>0.79094938952822702</v>
      </c>
      <c r="H17" s="19">
        <v>0.78846339094136197</v>
      </c>
      <c r="I17" s="19">
        <v>0.79171724183938397</v>
      </c>
      <c r="J17" s="19">
        <v>0.79568113919305905</v>
      </c>
      <c r="K17" s="19">
        <v>0.67548875184955504</v>
      </c>
      <c r="L17" s="19">
        <v>0.76828074296330895</v>
      </c>
      <c r="M17" s="19"/>
      <c r="N17" s="19">
        <v>0.87444622657653903</v>
      </c>
      <c r="O17" s="19">
        <v>0.73212035812017595</v>
      </c>
      <c r="P17" s="19">
        <v>0.63543810243486498</v>
      </c>
      <c r="Q17" s="19">
        <v>0.81201327926938305</v>
      </c>
      <c r="R17" s="19">
        <v>0.85074334543681196</v>
      </c>
      <c r="S17" s="19"/>
      <c r="T17" s="19">
        <v>0.80166743709808996</v>
      </c>
      <c r="U17" s="19">
        <v>0.75084556075365705</v>
      </c>
      <c r="V17" s="19"/>
      <c r="W17" s="19">
        <v>0.80115382590639606</v>
      </c>
      <c r="X17" s="19">
        <v>0.76341800252073999</v>
      </c>
      <c r="Y17" s="19"/>
      <c r="Z17" s="19">
        <v>0.77551974228144005</v>
      </c>
      <c r="AA17" s="19">
        <v>0.767229941686975</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94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0.229201989321169</v>
      </c>
      <c r="D9" s="14">
        <v>0.25533052565866998</v>
      </c>
      <c r="E9" s="14">
        <v>0.20458309789752299</v>
      </c>
      <c r="F9" s="14"/>
      <c r="G9" s="14">
        <v>9.5141496750514906E-2</v>
      </c>
      <c r="H9" s="14">
        <v>0.193853822062869</v>
      </c>
      <c r="I9" s="14">
        <v>0.21211106656099399</v>
      </c>
      <c r="J9" s="14">
        <v>0.19958442895839401</v>
      </c>
      <c r="K9" s="14">
        <v>0.26057669697436903</v>
      </c>
      <c r="L9" s="14">
        <v>0.36385874984240202</v>
      </c>
      <c r="M9" s="14"/>
      <c r="N9" s="14">
        <v>0.17730340906056</v>
      </c>
      <c r="O9" s="14">
        <v>0.34981378310802302</v>
      </c>
      <c r="P9" s="14">
        <v>0.30654178197367898</v>
      </c>
      <c r="Q9" s="14">
        <v>0.24706287602500099</v>
      </c>
      <c r="R9" s="14">
        <v>0.15257547677276001</v>
      </c>
      <c r="S9" s="14"/>
      <c r="T9" s="14">
        <v>0.21911950721208101</v>
      </c>
      <c r="U9" s="14">
        <v>0.23554484838627399</v>
      </c>
      <c r="V9" s="14"/>
      <c r="W9" s="14">
        <v>0.31661289297623002</v>
      </c>
      <c r="X9" s="14">
        <v>0.20910871416545099</v>
      </c>
      <c r="Y9" s="14"/>
      <c r="Z9" s="14">
        <v>0.221587036881435</v>
      </c>
      <c r="AA9" s="14">
        <v>0.234090656202152</v>
      </c>
    </row>
    <row r="10" spans="2:27" x14ac:dyDescent="0.3">
      <c r="B10" s="15" t="s">
        <v>48</v>
      </c>
      <c r="C10" s="14">
        <v>0.33702274797633203</v>
      </c>
      <c r="D10" s="14">
        <v>0.360789864391448</v>
      </c>
      <c r="E10" s="14">
        <v>0.31512382430731101</v>
      </c>
      <c r="F10" s="14"/>
      <c r="G10" s="14">
        <v>0.28822309805922502</v>
      </c>
      <c r="H10" s="14">
        <v>0.32925164058947698</v>
      </c>
      <c r="I10" s="14">
        <v>0.345227040803259</v>
      </c>
      <c r="J10" s="14">
        <v>0.30548723830346203</v>
      </c>
      <c r="K10" s="14">
        <v>0.38185620465956899</v>
      </c>
      <c r="L10" s="14">
        <v>0.36458593051502203</v>
      </c>
      <c r="M10" s="14"/>
      <c r="N10" s="14">
        <v>0.38083016624038601</v>
      </c>
      <c r="O10" s="14">
        <v>0.37972109011180299</v>
      </c>
      <c r="P10" s="14">
        <v>0.36082959645788598</v>
      </c>
      <c r="Q10" s="14">
        <v>0.28544425922206701</v>
      </c>
      <c r="R10" s="14">
        <v>0.217182105468292</v>
      </c>
      <c r="S10" s="14"/>
      <c r="T10" s="14">
        <v>0.34902575993962698</v>
      </c>
      <c r="U10" s="14">
        <v>0.32947168937625498</v>
      </c>
      <c r="V10" s="14"/>
      <c r="W10" s="14">
        <v>0.34337432530610901</v>
      </c>
      <c r="X10" s="14">
        <v>0.33556270139605998</v>
      </c>
      <c r="Y10" s="14"/>
      <c r="Z10" s="14">
        <v>0.33918861709203202</v>
      </c>
      <c r="AA10" s="14">
        <v>0.33563229771439501</v>
      </c>
    </row>
    <row r="11" spans="2:27" x14ac:dyDescent="0.3">
      <c r="B11" s="15" t="s">
        <v>49</v>
      </c>
      <c r="C11" s="14">
        <v>0.24005686989497199</v>
      </c>
      <c r="D11" s="14">
        <v>0.20287751531954101</v>
      </c>
      <c r="E11" s="14">
        <v>0.27523342366509901</v>
      </c>
      <c r="F11" s="14"/>
      <c r="G11" s="14">
        <v>0.31318129186350102</v>
      </c>
      <c r="H11" s="14">
        <v>0.286549287686792</v>
      </c>
      <c r="I11" s="14">
        <v>0.24072716692150101</v>
      </c>
      <c r="J11" s="14">
        <v>0.26428540506277998</v>
      </c>
      <c r="K11" s="14">
        <v>0.200690340500676</v>
      </c>
      <c r="L11" s="14">
        <v>0.159920540211414</v>
      </c>
      <c r="M11" s="14"/>
      <c r="N11" s="14">
        <v>0.24145467451539099</v>
      </c>
      <c r="O11" s="14">
        <v>0.153420824477428</v>
      </c>
      <c r="P11" s="14">
        <v>0.189635137035047</v>
      </c>
      <c r="Q11" s="14">
        <v>0.29540294439157699</v>
      </c>
      <c r="R11" s="14">
        <v>0.295958481446358</v>
      </c>
      <c r="S11" s="14"/>
      <c r="T11" s="14">
        <v>0.26615605608368198</v>
      </c>
      <c r="U11" s="14">
        <v>0.22363795063304601</v>
      </c>
      <c r="V11" s="14"/>
      <c r="W11" s="14">
        <v>0.21497180096294999</v>
      </c>
      <c r="X11" s="14">
        <v>0.24582321220782899</v>
      </c>
      <c r="Y11" s="14"/>
      <c r="Z11" s="14">
        <v>0.23392909217082</v>
      </c>
      <c r="AA11" s="14">
        <v>0.24399079650202099</v>
      </c>
    </row>
    <row r="12" spans="2:27" x14ac:dyDescent="0.3">
      <c r="B12" s="15" t="s">
        <v>50</v>
      </c>
      <c r="C12" s="14">
        <v>0.119257066571542</v>
      </c>
      <c r="D12" s="14">
        <v>0.110538013910568</v>
      </c>
      <c r="E12" s="14">
        <v>0.12822614626353299</v>
      </c>
      <c r="F12" s="14"/>
      <c r="G12" s="14">
        <v>0.18613216753387299</v>
      </c>
      <c r="H12" s="14">
        <v>0.12893195438427099</v>
      </c>
      <c r="I12" s="14">
        <v>0.14248650791386999</v>
      </c>
      <c r="J12" s="14">
        <v>0.130799273957386</v>
      </c>
      <c r="K12" s="14">
        <v>8.0718920476469003E-2</v>
      </c>
      <c r="L12" s="14">
        <v>6.4577619170153505E-2</v>
      </c>
      <c r="M12" s="14"/>
      <c r="N12" s="14">
        <v>0.139266111396779</v>
      </c>
      <c r="O12" s="14">
        <v>8.6699030761131807E-2</v>
      </c>
      <c r="P12" s="14">
        <v>9.1853748299849894E-2</v>
      </c>
      <c r="Q12" s="14">
        <v>0.102723775414163</v>
      </c>
      <c r="R12" s="14">
        <v>0.20119691078346599</v>
      </c>
      <c r="S12" s="14"/>
      <c r="T12" s="14">
        <v>0.108924919729915</v>
      </c>
      <c r="U12" s="14">
        <v>0.12575698896637999</v>
      </c>
      <c r="V12" s="14"/>
      <c r="W12" s="14">
        <v>7.4093174441753604E-2</v>
      </c>
      <c r="X12" s="14">
        <v>0.12963895800293801</v>
      </c>
      <c r="Y12" s="14"/>
      <c r="Z12" s="14">
        <v>0.12338345881896701</v>
      </c>
      <c r="AA12" s="14">
        <v>0.116607994594064</v>
      </c>
    </row>
    <row r="13" spans="2:27" x14ac:dyDescent="0.3">
      <c r="B13" s="15" t="s">
        <v>51</v>
      </c>
      <c r="C13" s="14">
        <v>5.7754803073286197E-2</v>
      </c>
      <c r="D13" s="14">
        <v>6.3514150808886699E-2</v>
      </c>
      <c r="E13" s="14">
        <v>5.05401803624142E-2</v>
      </c>
      <c r="F13" s="14"/>
      <c r="G13" s="14">
        <v>9.1264893829034799E-2</v>
      </c>
      <c r="H13" s="14">
        <v>4.1777175574496901E-2</v>
      </c>
      <c r="I13" s="14">
        <v>4.2858492733722803E-2</v>
      </c>
      <c r="J13" s="14">
        <v>8.22583320560515E-2</v>
      </c>
      <c r="K13" s="14">
        <v>5.4219200488752797E-2</v>
      </c>
      <c r="L13" s="14">
        <v>4.30726977505674E-2</v>
      </c>
      <c r="M13" s="14"/>
      <c r="N13" s="14">
        <v>4.1894291616056199E-2</v>
      </c>
      <c r="O13" s="14">
        <v>2.3931641273242699E-2</v>
      </c>
      <c r="P13" s="14">
        <v>4.8919316259233403E-2</v>
      </c>
      <c r="Q13" s="14">
        <v>5.62217336505604E-2</v>
      </c>
      <c r="R13" s="14">
        <v>0.103349471652047</v>
      </c>
      <c r="S13" s="14"/>
      <c r="T13" s="14">
        <v>4.7706977881380598E-2</v>
      </c>
      <c r="U13" s="14">
        <v>6.4075859576389199E-2</v>
      </c>
      <c r="V13" s="14"/>
      <c r="W13" s="14">
        <v>4.0078133142201801E-2</v>
      </c>
      <c r="X13" s="14">
        <v>6.1818165627730202E-2</v>
      </c>
      <c r="Y13" s="14"/>
      <c r="Z13" s="14">
        <v>7.0476699139573801E-2</v>
      </c>
      <c r="AA13" s="14">
        <v>4.9587567301984201E-2</v>
      </c>
    </row>
    <row r="14" spans="2:27" x14ac:dyDescent="0.3">
      <c r="B14" s="15" t="s">
        <v>52</v>
      </c>
      <c r="C14" s="14">
        <v>1.6706523162698501E-2</v>
      </c>
      <c r="D14" s="14">
        <v>6.9499299108863001E-3</v>
      </c>
      <c r="E14" s="14">
        <v>2.62933275041199E-2</v>
      </c>
      <c r="F14" s="14"/>
      <c r="G14" s="14">
        <v>2.6057051963850799E-2</v>
      </c>
      <c r="H14" s="14">
        <v>1.96361197020937E-2</v>
      </c>
      <c r="I14" s="14">
        <v>1.6589725066654501E-2</v>
      </c>
      <c r="J14" s="14">
        <v>1.7585321661926199E-2</v>
      </c>
      <c r="K14" s="14">
        <v>2.1938636900164898E-2</v>
      </c>
      <c r="L14" s="14">
        <v>3.9844625104411904E-3</v>
      </c>
      <c r="M14" s="14"/>
      <c r="N14" s="14">
        <v>1.9251347170826501E-2</v>
      </c>
      <c r="O14" s="14">
        <v>6.4136302683714397E-3</v>
      </c>
      <c r="P14" s="14">
        <v>2.2204199743046699E-3</v>
      </c>
      <c r="Q14" s="14">
        <v>1.3144411296631599E-2</v>
      </c>
      <c r="R14" s="14">
        <v>2.9737553877078601E-2</v>
      </c>
      <c r="S14" s="14"/>
      <c r="T14" s="14">
        <v>9.0667791533146705E-3</v>
      </c>
      <c r="U14" s="14">
        <v>2.1512663061654901E-2</v>
      </c>
      <c r="V14" s="14"/>
      <c r="W14" s="14">
        <v>1.08696731707555E-2</v>
      </c>
      <c r="X14" s="14">
        <v>1.80482485999914E-2</v>
      </c>
      <c r="Y14" s="14"/>
      <c r="Z14" s="14">
        <v>1.1435095897173401E-2</v>
      </c>
      <c r="AA14" s="14">
        <v>2.0090687685383201E-2</v>
      </c>
    </row>
    <row r="15" spans="2:27" x14ac:dyDescent="0.3">
      <c r="B15" s="15" t="s">
        <v>53</v>
      </c>
      <c r="C15" s="18">
        <v>0.566224737297501</v>
      </c>
      <c r="D15" s="18">
        <v>0.61612039005011798</v>
      </c>
      <c r="E15" s="18">
        <v>0.51970692220483405</v>
      </c>
      <c r="F15" s="18"/>
      <c r="G15" s="18">
        <v>0.38336459480974</v>
      </c>
      <c r="H15" s="18">
        <v>0.52310546265234603</v>
      </c>
      <c r="I15" s="18">
        <v>0.55733810736425204</v>
      </c>
      <c r="J15" s="18">
        <v>0.50507166726185604</v>
      </c>
      <c r="K15" s="18">
        <v>0.64243290163393796</v>
      </c>
      <c r="L15" s="18">
        <v>0.72844468035742405</v>
      </c>
      <c r="M15" s="18"/>
      <c r="N15" s="18">
        <v>0.55813357530094598</v>
      </c>
      <c r="O15" s="18">
        <v>0.72953487321982602</v>
      </c>
      <c r="P15" s="18">
        <v>0.66737137843156502</v>
      </c>
      <c r="Q15" s="18">
        <v>0.53250713524706805</v>
      </c>
      <c r="R15" s="18">
        <v>0.36975758224105099</v>
      </c>
      <c r="S15" s="18"/>
      <c r="T15" s="18">
        <v>0.56814526715170799</v>
      </c>
      <c r="U15" s="18">
        <v>0.56501653776252903</v>
      </c>
      <c r="V15" s="18"/>
      <c r="W15" s="18">
        <v>0.65998721828233897</v>
      </c>
      <c r="X15" s="18">
        <v>0.544671415561511</v>
      </c>
      <c r="Y15" s="18"/>
      <c r="Z15" s="18">
        <v>0.56077565397346596</v>
      </c>
      <c r="AA15" s="18">
        <v>0.56972295391654704</v>
      </c>
    </row>
    <row r="16" spans="2:27" x14ac:dyDescent="0.3">
      <c r="B16" s="15" t="s">
        <v>54</v>
      </c>
      <c r="C16" s="18">
        <v>0.17701186964482901</v>
      </c>
      <c r="D16" s="18">
        <v>0.174052164719455</v>
      </c>
      <c r="E16" s="18">
        <v>0.17876632662594799</v>
      </c>
      <c r="F16" s="18"/>
      <c r="G16" s="18">
        <v>0.27739706136290798</v>
      </c>
      <c r="H16" s="18">
        <v>0.170709129958768</v>
      </c>
      <c r="I16" s="18">
        <v>0.18534500064759299</v>
      </c>
      <c r="J16" s="18">
        <v>0.21305760601343801</v>
      </c>
      <c r="K16" s="18">
        <v>0.13493812096522201</v>
      </c>
      <c r="L16" s="18">
        <v>0.107650316920721</v>
      </c>
      <c r="M16" s="18"/>
      <c r="N16" s="18">
        <v>0.18116040301283601</v>
      </c>
      <c r="O16" s="18">
        <v>0.110630672034374</v>
      </c>
      <c r="P16" s="18">
        <v>0.14077306455908301</v>
      </c>
      <c r="Q16" s="18">
        <v>0.15894550906472299</v>
      </c>
      <c r="R16" s="18">
        <v>0.30454638243551202</v>
      </c>
      <c r="S16" s="18"/>
      <c r="T16" s="18">
        <v>0.15663189761129501</v>
      </c>
      <c r="U16" s="18">
        <v>0.18983284854276999</v>
      </c>
      <c r="V16" s="18"/>
      <c r="W16" s="18">
        <v>0.114171307583955</v>
      </c>
      <c r="X16" s="18">
        <v>0.191457123630668</v>
      </c>
      <c r="Y16" s="18"/>
      <c r="Z16" s="18">
        <v>0.19386015795854</v>
      </c>
      <c r="AA16" s="18">
        <v>0.166195561896049</v>
      </c>
    </row>
    <row r="17" spans="2:27" x14ac:dyDescent="0.3">
      <c r="B17" s="15" t="s">
        <v>55</v>
      </c>
      <c r="C17" s="19">
        <v>0.38921286765267199</v>
      </c>
      <c r="D17" s="19">
        <v>0.44206822533066398</v>
      </c>
      <c r="E17" s="19">
        <v>0.34094059557888601</v>
      </c>
      <c r="F17" s="19"/>
      <c r="G17" s="19">
        <v>0.105967533446832</v>
      </c>
      <c r="H17" s="19">
        <v>0.35239633269357901</v>
      </c>
      <c r="I17" s="19">
        <v>0.37199310671666003</v>
      </c>
      <c r="J17" s="19">
        <v>0.292014061248418</v>
      </c>
      <c r="K17" s="19">
        <v>0.50749478066871601</v>
      </c>
      <c r="L17" s="19">
        <v>0.62079436343670302</v>
      </c>
      <c r="M17" s="19"/>
      <c r="N17" s="19">
        <v>0.376973172288111</v>
      </c>
      <c r="O17" s="19">
        <v>0.61890420118545098</v>
      </c>
      <c r="P17" s="19">
        <v>0.52659831387248202</v>
      </c>
      <c r="Q17" s="19">
        <v>0.37356162618234501</v>
      </c>
      <c r="R17" s="19">
        <v>6.52111998055388E-2</v>
      </c>
      <c r="S17" s="19"/>
      <c r="T17" s="19">
        <v>0.41151336954041201</v>
      </c>
      <c r="U17" s="19">
        <v>0.37518368921975997</v>
      </c>
      <c r="V17" s="19"/>
      <c r="W17" s="19">
        <v>0.54581591069838398</v>
      </c>
      <c r="X17" s="19">
        <v>0.35321429193084303</v>
      </c>
      <c r="Y17" s="19"/>
      <c r="Z17" s="19">
        <v>0.36691549601492601</v>
      </c>
      <c r="AA17" s="19">
        <v>0.40352739202049798</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99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95</v>
      </c>
      <c r="C9" s="14">
        <v>0.119965718369966</v>
      </c>
      <c r="D9" s="14">
        <v>0.132069828285694</v>
      </c>
      <c r="E9" s="14">
        <v>0.108614049730532</v>
      </c>
      <c r="F9" s="14"/>
      <c r="G9" s="14">
        <v>0.16483630265746199</v>
      </c>
      <c r="H9" s="14">
        <v>0.145863637585878</v>
      </c>
      <c r="I9" s="14">
        <v>0.130671856361393</v>
      </c>
      <c r="J9" s="14">
        <v>0.12513026373347</v>
      </c>
      <c r="K9" s="14">
        <v>8.0736483597978206E-2</v>
      </c>
      <c r="L9" s="14">
        <v>8.2539501421711306E-2</v>
      </c>
      <c r="M9" s="14"/>
      <c r="N9" s="14">
        <v>0.104944259236702</v>
      </c>
      <c r="O9" s="14">
        <v>0.13143152662866001</v>
      </c>
      <c r="P9" s="14">
        <v>0.182956094008738</v>
      </c>
      <c r="Q9" s="14">
        <v>9.2116086792251195E-2</v>
      </c>
      <c r="R9" s="14">
        <v>0.117959690072859</v>
      </c>
      <c r="S9" s="14"/>
      <c r="T9" s="14">
        <v>0.13867624563231701</v>
      </c>
      <c r="U9" s="14">
        <v>0.10819498213905999</v>
      </c>
      <c r="V9" s="14"/>
      <c r="W9" s="14">
        <v>6.7546142211969598E-2</v>
      </c>
      <c r="X9" s="14">
        <v>0.13201548474059099</v>
      </c>
      <c r="Y9" s="14"/>
      <c r="Z9" s="14">
        <v>0.14651119608218999</v>
      </c>
      <c r="AA9" s="14">
        <v>0.102923983866876</v>
      </c>
    </row>
    <row r="10" spans="2:27" x14ac:dyDescent="0.3">
      <c r="B10" s="15" t="s">
        <v>96</v>
      </c>
      <c r="C10" s="14">
        <v>0.348094576350851</v>
      </c>
      <c r="D10" s="14">
        <v>0.35699340416995001</v>
      </c>
      <c r="E10" s="14">
        <v>0.33689882565684798</v>
      </c>
      <c r="F10" s="14"/>
      <c r="G10" s="14">
        <v>0.46905028627263701</v>
      </c>
      <c r="H10" s="14">
        <v>0.46713874562781899</v>
      </c>
      <c r="I10" s="14">
        <v>0.356253285002463</v>
      </c>
      <c r="J10" s="14">
        <v>0.30328898739321503</v>
      </c>
      <c r="K10" s="14">
        <v>0.24329506356150399</v>
      </c>
      <c r="L10" s="14">
        <v>0.27097327881752697</v>
      </c>
      <c r="M10" s="14"/>
      <c r="N10" s="14">
        <v>0.42256815894391297</v>
      </c>
      <c r="O10" s="14">
        <v>0.34662638673846402</v>
      </c>
      <c r="P10" s="14">
        <v>0.35913696072953799</v>
      </c>
      <c r="Q10" s="14">
        <v>0.33695947642371199</v>
      </c>
      <c r="R10" s="14">
        <v>0.40481683279029501</v>
      </c>
      <c r="S10" s="14"/>
      <c r="T10" s="14">
        <v>0.36499081422337698</v>
      </c>
      <c r="U10" s="14">
        <v>0.33746520409941599</v>
      </c>
      <c r="V10" s="14"/>
      <c r="W10" s="14">
        <v>0.303738045965607</v>
      </c>
      <c r="X10" s="14">
        <v>0.35829087833053003</v>
      </c>
      <c r="Y10" s="14"/>
      <c r="Z10" s="14">
        <v>0.36464569952921899</v>
      </c>
      <c r="AA10" s="14">
        <v>0.33746904344496498</v>
      </c>
    </row>
    <row r="11" spans="2:27" x14ac:dyDescent="0.3">
      <c r="B11" s="15" t="s">
        <v>97</v>
      </c>
      <c r="C11" s="14">
        <v>0.30417315829184699</v>
      </c>
      <c r="D11" s="14">
        <v>0.29306190253787501</v>
      </c>
      <c r="E11" s="14">
        <v>0.31618914159712003</v>
      </c>
      <c r="F11" s="14"/>
      <c r="G11" s="14">
        <v>0.24205806901456001</v>
      </c>
      <c r="H11" s="14">
        <v>0.247269619073618</v>
      </c>
      <c r="I11" s="14">
        <v>0.28634260135029199</v>
      </c>
      <c r="J11" s="14">
        <v>0.33147698119895003</v>
      </c>
      <c r="K11" s="14">
        <v>0.31614248360766101</v>
      </c>
      <c r="L11" s="14">
        <v>0.37601299105285002</v>
      </c>
      <c r="M11" s="14"/>
      <c r="N11" s="14">
        <v>0.313721091082859</v>
      </c>
      <c r="O11" s="14">
        <v>0.31392310015097102</v>
      </c>
      <c r="P11" s="14">
        <v>0.25799273694122199</v>
      </c>
      <c r="Q11" s="14">
        <v>0.377575909503921</v>
      </c>
      <c r="R11" s="14">
        <v>0.23112376150095901</v>
      </c>
      <c r="S11" s="14"/>
      <c r="T11" s="14">
        <v>0.28722591317077201</v>
      </c>
      <c r="U11" s="14">
        <v>0.31483461904939902</v>
      </c>
      <c r="V11" s="14"/>
      <c r="W11" s="14">
        <v>0.35947598101460199</v>
      </c>
      <c r="X11" s="14">
        <v>0.29146061572117099</v>
      </c>
      <c r="Y11" s="14"/>
      <c r="Z11" s="14">
        <v>0.30508728597963802</v>
      </c>
      <c r="AA11" s="14">
        <v>0.30358630423232902</v>
      </c>
    </row>
    <row r="12" spans="2:27" x14ac:dyDescent="0.3">
      <c r="B12" s="15" t="s">
        <v>98</v>
      </c>
      <c r="C12" s="14">
        <v>9.8967655421463893E-2</v>
      </c>
      <c r="D12" s="14">
        <v>0.11517939059076999</v>
      </c>
      <c r="E12" s="14">
        <v>8.3526067806103693E-2</v>
      </c>
      <c r="F12" s="14"/>
      <c r="G12" s="14">
        <v>5.7920205807847298E-2</v>
      </c>
      <c r="H12" s="14">
        <v>5.6592269917072398E-2</v>
      </c>
      <c r="I12" s="14">
        <v>9.9204611547940094E-2</v>
      </c>
      <c r="J12" s="14">
        <v>7.3841069977669996E-2</v>
      </c>
      <c r="K12" s="14">
        <v>0.14459365649598699</v>
      </c>
      <c r="L12" s="14">
        <v>0.150228042922354</v>
      </c>
      <c r="M12" s="14"/>
      <c r="N12" s="14">
        <v>9.2548770077149206E-2</v>
      </c>
      <c r="O12" s="14">
        <v>0.110856708282045</v>
      </c>
      <c r="P12" s="14">
        <v>9.6872455652826706E-2</v>
      </c>
      <c r="Q12" s="14">
        <v>0.10047310116463</v>
      </c>
      <c r="R12" s="14">
        <v>0.125263301202825</v>
      </c>
      <c r="S12" s="14"/>
      <c r="T12" s="14">
        <v>7.9916989809429406E-2</v>
      </c>
      <c r="U12" s="14">
        <v>0.110952371661591</v>
      </c>
      <c r="V12" s="14"/>
      <c r="W12" s="14">
        <v>0.106516907441423</v>
      </c>
      <c r="X12" s="14">
        <v>9.7232297568907194E-2</v>
      </c>
      <c r="Y12" s="14"/>
      <c r="Z12" s="14">
        <v>0.102610235588652</v>
      </c>
      <c r="AA12" s="14">
        <v>9.66291823757576E-2</v>
      </c>
    </row>
    <row r="13" spans="2:27" x14ac:dyDescent="0.3">
      <c r="B13" s="15" t="s">
        <v>52</v>
      </c>
      <c r="C13" s="23">
        <v>0.12879889156587301</v>
      </c>
      <c r="D13" s="23">
        <v>0.102695474415711</v>
      </c>
      <c r="E13" s="23">
        <v>0.15477191520939601</v>
      </c>
      <c r="F13" s="23"/>
      <c r="G13" s="23">
        <v>6.6135136247493995E-2</v>
      </c>
      <c r="H13" s="23">
        <v>8.3135727795612305E-2</v>
      </c>
      <c r="I13" s="23">
        <v>0.127527645737912</v>
      </c>
      <c r="J13" s="23">
        <v>0.16626269769669499</v>
      </c>
      <c r="K13" s="23">
        <v>0.21523231273686999</v>
      </c>
      <c r="L13" s="23">
        <v>0.120246185785558</v>
      </c>
      <c r="M13" s="23"/>
      <c r="N13" s="23">
        <v>6.6217720659376797E-2</v>
      </c>
      <c r="O13" s="23">
        <v>9.7162278199859606E-2</v>
      </c>
      <c r="P13" s="23">
        <v>0.103041752667674</v>
      </c>
      <c r="Q13" s="23">
        <v>9.2875426115485896E-2</v>
      </c>
      <c r="R13" s="23">
        <v>0.12083641443306101</v>
      </c>
      <c r="S13" s="23"/>
      <c r="T13" s="23">
        <v>0.12919003716410499</v>
      </c>
      <c r="U13" s="23">
        <v>0.128552823050533</v>
      </c>
      <c r="V13" s="23"/>
      <c r="W13" s="23">
        <v>0.16272292336639799</v>
      </c>
      <c r="X13" s="23">
        <v>0.121000723638801</v>
      </c>
      <c r="Y13" s="23"/>
      <c r="Z13" s="23">
        <v>8.1145582820301598E-2</v>
      </c>
      <c r="AA13" s="23">
        <v>0.159391486080072</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103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100</v>
      </c>
      <c r="C9" s="14">
        <v>0.53382376791553598</v>
      </c>
      <c r="D9" s="14">
        <v>0.54847046197376403</v>
      </c>
      <c r="E9" s="14">
        <v>0.51954920823585404</v>
      </c>
      <c r="F9" s="14"/>
      <c r="G9" s="14">
        <v>0.52843422679710395</v>
      </c>
      <c r="H9" s="14">
        <v>0.52384538919769796</v>
      </c>
      <c r="I9" s="14">
        <v>0.55168612657169802</v>
      </c>
      <c r="J9" s="14">
        <v>0.573173887606233</v>
      </c>
      <c r="K9" s="14">
        <v>0.50737332071031005</v>
      </c>
      <c r="L9" s="14">
        <v>0.51686900081751097</v>
      </c>
      <c r="M9" s="14"/>
      <c r="N9" s="14">
        <v>0.41476807421362299</v>
      </c>
      <c r="O9" s="14">
        <v>0.67437225396585498</v>
      </c>
      <c r="P9" s="14">
        <v>0.68799692791926903</v>
      </c>
      <c r="Q9" s="14">
        <v>0.43801632018085501</v>
      </c>
      <c r="R9" s="14">
        <v>0.40367907144588999</v>
      </c>
      <c r="S9" s="14"/>
      <c r="T9" s="14">
        <v>0.55427236593583395</v>
      </c>
      <c r="U9" s="14">
        <v>0.52095961661643997</v>
      </c>
      <c r="V9" s="14"/>
      <c r="W9" s="14">
        <v>0.549793197463876</v>
      </c>
      <c r="X9" s="14">
        <v>0.53015285126123701</v>
      </c>
      <c r="Y9" s="14"/>
      <c r="Z9" s="14">
        <v>0.48218803182838899</v>
      </c>
      <c r="AA9" s="14">
        <v>0.56697301144425805</v>
      </c>
    </row>
    <row r="10" spans="2:27" ht="43.2" x14ac:dyDescent="0.3">
      <c r="B10" s="15" t="s">
        <v>101</v>
      </c>
      <c r="C10" s="14">
        <v>0.387185059012918</v>
      </c>
      <c r="D10" s="14">
        <v>0.391554057177527</v>
      </c>
      <c r="E10" s="14">
        <v>0.38259604637417499</v>
      </c>
      <c r="F10" s="14"/>
      <c r="G10" s="14">
        <v>0.34997205698552902</v>
      </c>
      <c r="H10" s="14">
        <v>0.39873523478053002</v>
      </c>
      <c r="I10" s="14">
        <v>0.36621371324813901</v>
      </c>
      <c r="J10" s="14">
        <v>0.351736710200036</v>
      </c>
      <c r="K10" s="14">
        <v>0.39687392712713299</v>
      </c>
      <c r="L10" s="14">
        <v>0.44179220555208398</v>
      </c>
      <c r="M10" s="14"/>
      <c r="N10" s="14">
        <v>0.53635007804415002</v>
      </c>
      <c r="O10" s="14">
        <v>0.27520581669336203</v>
      </c>
      <c r="P10" s="14">
        <v>0.25797081033222902</v>
      </c>
      <c r="Q10" s="14">
        <v>0.521038171457466</v>
      </c>
      <c r="R10" s="14">
        <v>0.50649131071855402</v>
      </c>
      <c r="S10" s="14"/>
      <c r="T10" s="14">
        <v>0.36342788376012902</v>
      </c>
      <c r="U10" s="14">
        <v>0.40213062626342899</v>
      </c>
      <c r="V10" s="14"/>
      <c r="W10" s="14">
        <v>0.38994689943391703</v>
      </c>
      <c r="X10" s="14">
        <v>0.38655019062471002</v>
      </c>
      <c r="Y10" s="14"/>
      <c r="Z10" s="14">
        <v>0.46760899319079002</v>
      </c>
      <c r="AA10" s="14">
        <v>0.335554293546522</v>
      </c>
    </row>
    <row r="11" spans="2:27" x14ac:dyDescent="0.3">
      <c r="B11" s="15" t="s">
        <v>102</v>
      </c>
      <c r="C11" s="23">
        <v>7.8991173071546197E-2</v>
      </c>
      <c r="D11" s="23">
        <v>5.9975480848709399E-2</v>
      </c>
      <c r="E11" s="23">
        <v>9.7854745389970701E-2</v>
      </c>
      <c r="F11" s="23"/>
      <c r="G11" s="23">
        <v>0.121593716217367</v>
      </c>
      <c r="H11" s="23">
        <v>7.7419376021772804E-2</v>
      </c>
      <c r="I11" s="23">
        <v>8.2100160180162696E-2</v>
      </c>
      <c r="J11" s="23">
        <v>7.5089402193731503E-2</v>
      </c>
      <c r="K11" s="23">
        <v>9.5752752162557103E-2</v>
      </c>
      <c r="L11" s="23">
        <v>4.1338793630405497E-2</v>
      </c>
      <c r="M11" s="23"/>
      <c r="N11" s="23">
        <v>4.88818477422273E-2</v>
      </c>
      <c r="O11" s="23">
        <v>5.0421929340783198E-2</v>
      </c>
      <c r="P11" s="23">
        <v>5.4032261748501599E-2</v>
      </c>
      <c r="Q11" s="23">
        <v>4.0945508361678498E-2</v>
      </c>
      <c r="R11" s="23">
        <v>8.9829617835555806E-2</v>
      </c>
      <c r="S11" s="23"/>
      <c r="T11" s="23">
        <v>8.2299750304037494E-2</v>
      </c>
      <c r="U11" s="23">
        <v>7.6909757120131594E-2</v>
      </c>
      <c r="V11" s="23"/>
      <c r="W11" s="23">
        <v>6.0259903102206899E-2</v>
      </c>
      <c r="X11" s="23">
        <v>8.3296958114052994E-2</v>
      </c>
      <c r="Y11" s="23"/>
      <c r="Z11" s="23">
        <v>5.0202974980820901E-2</v>
      </c>
      <c r="AA11" s="23">
        <v>9.7472695009219901E-2</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103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104</v>
      </c>
      <c r="C9" s="14">
        <v>0.43092111431288499</v>
      </c>
      <c r="D9" s="14">
        <v>0.44319716721490099</v>
      </c>
      <c r="E9" s="14">
        <v>0.41754917135536401</v>
      </c>
      <c r="F9" s="14"/>
      <c r="G9" s="14">
        <v>0.47776213207356499</v>
      </c>
      <c r="H9" s="14">
        <v>0.44685318396280299</v>
      </c>
      <c r="I9" s="14">
        <v>0.47237914333436198</v>
      </c>
      <c r="J9" s="14">
        <v>0.41073517815646898</v>
      </c>
      <c r="K9" s="14">
        <v>0.37576713445988003</v>
      </c>
      <c r="L9" s="14">
        <v>0.40652350343447302</v>
      </c>
      <c r="M9" s="14"/>
      <c r="N9" s="14">
        <v>0.54548097039711996</v>
      </c>
      <c r="O9" s="14">
        <v>0.372021060408254</v>
      </c>
      <c r="P9" s="14">
        <v>0.26143334042329502</v>
      </c>
      <c r="Q9" s="14">
        <v>0.52149733333112103</v>
      </c>
      <c r="R9" s="14">
        <v>0.66351294604534405</v>
      </c>
      <c r="S9" s="14"/>
      <c r="T9" s="14">
        <v>0.43748719362767102</v>
      </c>
      <c r="U9" s="14">
        <v>0.42679041363289499</v>
      </c>
      <c r="V9" s="14"/>
      <c r="W9" s="14">
        <v>0.40176610150474101</v>
      </c>
      <c r="X9" s="14">
        <v>0.43762302071159098</v>
      </c>
      <c r="Y9" s="14"/>
      <c r="Z9" s="14">
        <v>0.48970374372959402</v>
      </c>
      <c r="AA9" s="14">
        <v>0.39318368970244799</v>
      </c>
    </row>
    <row r="10" spans="2:27" ht="28.8" x14ac:dyDescent="0.3">
      <c r="B10" s="15" t="s">
        <v>105</v>
      </c>
      <c r="C10" s="14">
        <v>0.48085432782821402</v>
      </c>
      <c r="D10" s="14">
        <v>0.49022024961660599</v>
      </c>
      <c r="E10" s="14">
        <v>0.47276388043273099</v>
      </c>
      <c r="F10" s="14"/>
      <c r="G10" s="14">
        <v>0.43995872708217199</v>
      </c>
      <c r="H10" s="14">
        <v>0.45808456313586898</v>
      </c>
      <c r="I10" s="14">
        <v>0.45806302929415899</v>
      </c>
      <c r="J10" s="14">
        <v>0.48453286751116098</v>
      </c>
      <c r="K10" s="14">
        <v>0.495005045937773</v>
      </c>
      <c r="L10" s="14">
        <v>0.53257054112501501</v>
      </c>
      <c r="M10" s="14"/>
      <c r="N10" s="14">
        <v>0.37884050323379198</v>
      </c>
      <c r="O10" s="14">
        <v>0.57093384320170704</v>
      </c>
      <c r="P10" s="14">
        <v>0.68013785828764195</v>
      </c>
      <c r="Q10" s="14">
        <v>0.42216542636944498</v>
      </c>
      <c r="R10" s="14">
        <v>0.27183905983448797</v>
      </c>
      <c r="S10" s="14"/>
      <c r="T10" s="14">
        <v>0.47518365589991501</v>
      </c>
      <c r="U10" s="14">
        <v>0.48442173042377401</v>
      </c>
      <c r="V10" s="14"/>
      <c r="W10" s="14">
        <v>0.53468270010757102</v>
      </c>
      <c r="X10" s="14">
        <v>0.46848071938616298</v>
      </c>
      <c r="Y10" s="14"/>
      <c r="Z10" s="14">
        <v>0.45101767157257899</v>
      </c>
      <c r="AA10" s="14">
        <v>0.50000894165286303</v>
      </c>
    </row>
    <row r="11" spans="2:27" x14ac:dyDescent="0.3">
      <c r="B11" s="15" t="s">
        <v>102</v>
      </c>
      <c r="C11" s="23">
        <v>8.8224557858901306E-2</v>
      </c>
      <c r="D11" s="23">
        <v>6.6582583168492304E-2</v>
      </c>
      <c r="E11" s="23">
        <v>0.109686948211905</v>
      </c>
      <c r="F11" s="23"/>
      <c r="G11" s="23">
        <v>8.2279140844262702E-2</v>
      </c>
      <c r="H11" s="23">
        <v>9.5062252901328206E-2</v>
      </c>
      <c r="I11" s="23">
        <v>6.9557827371478503E-2</v>
      </c>
      <c r="J11" s="23">
        <v>0.10473195433236999</v>
      </c>
      <c r="K11" s="23">
        <v>0.129227819602347</v>
      </c>
      <c r="L11" s="23">
        <v>6.0905955440511597E-2</v>
      </c>
      <c r="M11" s="23"/>
      <c r="N11" s="23">
        <v>7.5678526369088006E-2</v>
      </c>
      <c r="O11" s="23">
        <v>5.7045096390038401E-2</v>
      </c>
      <c r="P11" s="23">
        <v>5.8428801289062401E-2</v>
      </c>
      <c r="Q11" s="23">
        <v>5.63372402994348E-2</v>
      </c>
      <c r="R11" s="23">
        <v>6.4647994120167696E-2</v>
      </c>
      <c r="S11" s="23"/>
      <c r="T11" s="23">
        <v>8.7329150472414199E-2</v>
      </c>
      <c r="U11" s="23">
        <v>8.8787855943330607E-2</v>
      </c>
      <c r="V11" s="23"/>
      <c r="W11" s="23">
        <v>6.3551198387688093E-2</v>
      </c>
      <c r="X11" s="23">
        <v>9.3896259902246093E-2</v>
      </c>
      <c r="Y11" s="23"/>
      <c r="Z11" s="23">
        <v>5.9278584697827402E-2</v>
      </c>
      <c r="AA11" s="23">
        <v>0.106807368644688</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103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106</v>
      </c>
      <c r="C9" s="14">
        <v>0.432908805170444</v>
      </c>
      <c r="D9" s="14">
        <v>0.50232826754196702</v>
      </c>
      <c r="E9" s="14">
        <v>0.36682229074602901</v>
      </c>
      <c r="F9" s="14"/>
      <c r="G9" s="14">
        <v>0.27740775269635298</v>
      </c>
      <c r="H9" s="14">
        <v>0.31195615389961001</v>
      </c>
      <c r="I9" s="14">
        <v>0.40796329974812601</v>
      </c>
      <c r="J9" s="14">
        <v>0.45713761024509098</v>
      </c>
      <c r="K9" s="14">
        <v>0.47572805527314299</v>
      </c>
      <c r="L9" s="14">
        <v>0.606423143258076</v>
      </c>
      <c r="M9" s="14"/>
      <c r="N9" s="14">
        <v>0.347410802623703</v>
      </c>
      <c r="O9" s="14">
        <v>0.61574168968800103</v>
      </c>
      <c r="P9" s="14">
        <v>0.57346821697680705</v>
      </c>
      <c r="Q9" s="14">
        <v>0.42298985120340299</v>
      </c>
      <c r="R9" s="14">
        <v>0.273610872580825</v>
      </c>
      <c r="S9" s="14"/>
      <c r="T9" s="14">
        <v>0.41570852317372903</v>
      </c>
      <c r="U9" s="14">
        <v>0.44372945066277703</v>
      </c>
      <c r="V9" s="14"/>
      <c r="W9" s="14">
        <v>0.54835470817846299</v>
      </c>
      <c r="X9" s="14">
        <v>0.40637108278406697</v>
      </c>
      <c r="Y9" s="14"/>
      <c r="Z9" s="14">
        <v>0.42551101728794499</v>
      </c>
      <c r="AA9" s="14">
        <v>0.437658056186774</v>
      </c>
    </row>
    <row r="10" spans="2:27" ht="43.2" x14ac:dyDescent="0.3">
      <c r="B10" s="15" t="s">
        <v>107</v>
      </c>
      <c r="C10" s="14">
        <v>0.46334051515779501</v>
      </c>
      <c r="D10" s="14">
        <v>0.418778282250233</v>
      </c>
      <c r="E10" s="14">
        <v>0.50476674911971997</v>
      </c>
      <c r="F10" s="14"/>
      <c r="G10" s="14">
        <v>0.65519321055601498</v>
      </c>
      <c r="H10" s="14">
        <v>0.58024114259981996</v>
      </c>
      <c r="I10" s="14">
        <v>0.486439917762438</v>
      </c>
      <c r="J10" s="14">
        <v>0.42958007192950498</v>
      </c>
      <c r="K10" s="14">
        <v>0.395222227187213</v>
      </c>
      <c r="L10" s="14">
        <v>0.29514228554847899</v>
      </c>
      <c r="M10" s="14"/>
      <c r="N10" s="14">
        <v>0.56127653354291795</v>
      </c>
      <c r="O10" s="14">
        <v>0.28883013648145101</v>
      </c>
      <c r="P10" s="14">
        <v>0.35281877087229901</v>
      </c>
      <c r="Q10" s="14">
        <v>0.50636990647763203</v>
      </c>
      <c r="R10" s="14">
        <v>0.66881860455016895</v>
      </c>
      <c r="S10" s="14"/>
      <c r="T10" s="14">
        <v>0.45211470986573399</v>
      </c>
      <c r="U10" s="14">
        <v>0.47040263538666999</v>
      </c>
      <c r="V10" s="14"/>
      <c r="W10" s="14">
        <v>0.35601937851626297</v>
      </c>
      <c r="X10" s="14">
        <v>0.48801058534803599</v>
      </c>
      <c r="Y10" s="14"/>
      <c r="Z10" s="14">
        <v>0.49429285750869401</v>
      </c>
      <c r="AA10" s="14">
        <v>0.44346965028540097</v>
      </c>
    </row>
    <row r="11" spans="2:27" x14ac:dyDescent="0.3">
      <c r="B11" s="15" t="s">
        <v>52</v>
      </c>
      <c r="C11" s="23">
        <v>0.10375067967175999</v>
      </c>
      <c r="D11" s="23">
        <v>7.8893450207799906E-2</v>
      </c>
      <c r="E11" s="23">
        <v>0.12841096013425099</v>
      </c>
      <c r="F11" s="23"/>
      <c r="G11" s="23">
        <v>6.7399036747631993E-2</v>
      </c>
      <c r="H11" s="23">
        <v>0.107802703500571</v>
      </c>
      <c r="I11" s="23">
        <v>0.10559678248943601</v>
      </c>
      <c r="J11" s="23">
        <v>0.113282317825404</v>
      </c>
      <c r="K11" s="23">
        <v>0.129049717539644</v>
      </c>
      <c r="L11" s="23">
        <v>9.84345711934453E-2</v>
      </c>
      <c r="M11" s="23"/>
      <c r="N11" s="23">
        <v>9.1312663833379104E-2</v>
      </c>
      <c r="O11" s="23">
        <v>9.5428173830548094E-2</v>
      </c>
      <c r="P11" s="23">
        <v>7.3713012150893806E-2</v>
      </c>
      <c r="Q11" s="23">
        <v>7.0640242318964694E-2</v>
      </c>
      <c r="R11" s="23">
        <v>5.7570522869005797E-2</v>
      </c>
      <c r="S11" s="23"/>
      <c r="T11" s="23">
        <v>0.13217676696053801</v>
      </c>
      <c r="U11" s="23">
        <v>8.5867913950552294E-2</v>
      </c>
      <c r="V11" s="23"/>
      <c r="W11" s="23">
        <v>9.5625913305273896E-2</v>
      </c>
      <c r="X11" s="23">
        <v>0.105618331867898</v>
      </c>
      <c r="Y11" s="23"/>
      <c r="Z11" s="23">
        <v>8.0196125203361196E-2</v>
      </c>
      <c r="AA11" s="23">
        <v>0.118872293527825</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103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108</v>
      </c>
      <c r="C9" s="14">
        <v>0.52719086677986604</v>
      </c>
      <c r="D9" s="14">
        <v>0.50550859401577797</v>
      </c>
      <c r="E9" s="14">
        <v>0.54833987170194198</v>
      </c>
      <c r="F9" s="14"/>
      <c r="G9" s="14">
        <v>0.61568578520608996</v>
      </c>
      <c r="H9" s="14">
        <v>0.57317433163747</v>
      </c>
      <c r="I9" s="14">
        <v>0.54701067668110204</v>
      </c>
      <c r="J9" s="14">
        <v>0.50146509842980203</v>
      </c>
      <c r="K9" s="14">
        <v>0.46094126902473898</v>
      </c>
      <c r="L9" s="14">
        <v>0.48019956789923302</v>
      </c>
      <c r="M9" s="14"/>
      <c r="N9" s="14">
        <v>0.72489991077929605</v>
      </c>
      <c r="O9" s="14">
        <v>0.39265840581745298</v>
      </c>
      <c r="P9" s="14">
        <v>0.25807316369279498</v>
      </c>
      <c r="Q9" s="14">
        <v>0.59594259744174305</v>
      </c>
      <c r="R9" s="14">
        <v>0.73212020654245102</v>
      </c>
      <c r="S9" s="14"/>
      <c r="T9" s="14">
        <v>0.51023116699336701</v>
      </c>
      <c r="U9" s="14">
        <v>0.53786016272984805</v>
      </c>
      <c r="V9" s="14"/>
      <c r="W9" s="14">
        <v>0.47827264040964002</v>
      </c>
      <c r="X9" s="14">
        <v>0.53843577263812603</v>
      </c>
      <c r="Y9" s="14"/>
      <c r="Z9" s="14">
        <v>0.61619504044499096</v>
      </c>
      <c r="AA9" s="14">
        <v>0.47005173695476998</v>
      </c>
    </row>
    <row r="10" spans="2:27" ht="43.2" x14ac:dyDescent="0.3">
      <c r="B10" s="15" t="s">
        <v>109</v>
      </c>
      <c r="C10" s="14">
        <v>0.43369161948048901</v>
      </c>
      <c r="D10" s="14">
        <v>0.45570085460524901</v>
      </c>
      <c r="E10" s="14">
        <v>0.41207285803393701</v>
      </c>
      <c r="F10" s="14"/>
      <c r="G10" s="14">
        <v>0.31490592010651802</v>
      </c>
      <c r="H10" s="14">
        <v>0.37123223794756499</v>
      </c>
      <c r="I10" s="14">
        <v>0.40890361907566702</v>
      </c>
      <c r="J10" s="14">
        <v>0.467695857760204</v>
      </c>
      <c r="K10" s="14">
        <v>0.50044713569295396</v>
      </c>
      <c r="L10" s="14">
        <v>0.51118956545164596</v>
      </c>
      <c r="M10" s="14"/>
      <c r="N10" s="14">
        <v>0.24702320412263901</v>
      </c>
      <c r="O10" s="14">
        <v>0.57459299898597405</v>
      </c>
      <c r="P10" s="14">
        <v>0.72534639505837095</v>
      </c>
      <c r="Q10" s="14">
        <v>0.37651382406344702</v>
      </c>
      <c r="R10" s="14">
        <v>0.230209226121107</v>
      </c>
      <c r="S10" s="14"/>
      <c r="T10" s="14">
        <v>0.44561648467683801</v>
      </c>
      <c r="U10" s="14">
        <v>0.42618972277564499</v>
      </c>
      <c r="V10" s="14"/>
      <c r="W10" s="14">
        <v>0.50985236299283798</v>
      </c>
      <c r="X10" s="14">
        <v>0.41618443546261602</v>
      </c>
      <c r="Y10" s="14"/>
      <c r="Z10" s="14">
        <v>0.35757616418112198</v>
      </c>
      <c r="AA10" s="14">
        <v>0.48255641652259701</v>
      </c>
    </row>
    <row r="11" spans="2:27" x14ac:dyDescent="0.3">
      <c r="B11" s="15" t="s">
        <v>102</v>
      </c>
      <c r="C11" s="23">
        <v>3.9117513739645102E-2</v>
      </c>
      <c r="D11" s="23">
        <v>3.8790551378972603E-2</v>
      </c>
      <c r="E11" s="23">
        <v>3.9587270264120199E-2</v>
      </c>
      <c r="F11" s="23"/>
      <c r="G11" s="23">
        <v>6.9408294687391903E-2</v>
      </c>
      <c r="H11" s="23">
        <v>5.5593430414964999E-2</v>
      </c>
      <c r="I11" s="23">
        <v>4.4085704243231098E-2</v>
      </c>
      <c r="J11" s="23">
        <v>3.08390438099941E-2</v>
      </c>
      <c r="K11" s="23">
        <v>3.8611595282307197E-2</v>
      </c>
      <c r="L11" s="23">
        <v>8.6108666491212706E-3</v>
      </c>
      <c r="M11" s="23"/>
      <c r="N11" s="23">
        <v>2.8076885098065201E-2</v>
      </c>
      <c r="O11" s="23">
        <v>3.27485951965725E-2</v>
      </c>
      <c r="P11" s="23">
        <v>1.65804412488346E-2</v>
      </c>
      <c r="Q11" s="23">
        <v>2.7543578494810601E-2</v>
      </c>
      <c r="R11" s="23">
        <v>3.7670567336441502E-2</v>
      </c>
      <c r="S11" s="23"/>
      <c r="T11" s="23">
        <v>4.4152348329795602E-2</v>
      </c>
      <c r="U11" s="23">
        <v>3.5950114494507197E-2</v>
      </c>
      <c r="V11" s="23"/>
      <c r="W11" s="23">
        <v>1.1874996597521699E-2</v>
      </c>
      <c r="X11" s="23">
        <v>4.5379791899257199E-2</v>
      </c>
      <c r="Y11" s="23"/>
      <c r="Z11" s="23">
        <v>2.6228795373887299E-2</v>
      </c>
      <c r="AA11" s="23">
        <v>4.73918465226335E-2</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112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110</v>
      </c>
      <c r="C9" s="14">
        <v>0.53239489362648096</v>
      </c>
      <c r="D9" s="14">
        <v>0.51043089026673405</v>
      </c>
      <c r="E9" s="14">
        <v>0.55383890908768096</v>
      </c>
      <c r="F9" s="14"/>
      <c r="G9" s="14">
        <v>0.60678807721315098</v>
      </c>
      <c r="H9" s="14">
        <v>0.60108115247943705</v>
      </c>
      <c r="I9" s="14">
        <v>0.52802661055337996</v>
      </c>
      <c r="J9" s="14">
        <v>0.47921015523254301</v>
      </c>
      <c r="K9" s="14">
        <v>0.48711499224812799</v>
      </c>
      <c r="L9" s="14">
        <v>0.50416218855036199</v>
      </c>
      <c r="M9" s="14"/>
      <c r="N9" s="14">
        <v>0.69486405020997799</v>
      </c>
      <c r="O9" s="14">
        <v>0.46541039111259103</v>
      </c>
      <c r="P9" s="14">
        <v>0.25913947688958999</v>
      </c>
      <c r="Q9" s="14">
        <v>0.71362308132145602</v>
      </c>
      <c r="R9" s="14">
        <v>0.72724476113470005</v>
      </c>
      <c r="S9" s="14"/>
      <c r="T9" s="14">
        <v>0.50342895906190599</v>
      </c>
      <c r="U9" s="14">
        <v>0.55061727563959095</v>
      </c>
      <c r="V9" s="14"/>
      <c r="W9" s="14">
        <v>0.47617031133044302</v>
      </c>
      <c r="X9" s="14">
        <v>0.54531932244885895</v>
      </c>
      <c r="Y9" s="14"/>
      <c r="Z9" s="14">
        <v>0.62904155708987197</v>
      </c>
      <c r="AA9" s="14">
        <v>0.47034941841568201</v>
      </c>
    </row>
    <row r="10" spans="2:27" ht="43.2" x14ac:dyDescent="0.3">
      <c r="B10" s="15" t="s">
        <v>111</v>
      </c>
      <c r="C10" s="14">
        <v>0.26789921206405998</v>
      </c>
      <c r="D10" s="14">
        <v>0.31150784810018001</v>
      </c>
      <c r="E10" s="14">
        <v>0.225567676822827</v>
      </c>
      <c r="F10" s="14"/>
      <c r="G10" s="14">
        <v>0.27183565916633301</v>
      </c>
      <c r="H10" s="14">
        <v>0.25396704867321102</v>
      </c>
      <c r="I10" s="14">
        <v>0.26440699151682001</v>
      </c>
      <c r="J10" s="14">
        <v>0.29901190301848701</v>
      </c>
      <c r="K10" s="14">
        <v>0.26719934560884701</v>
      </c>
      <c r="L10" s="14">
        <v>0.25469818168324199</v>
      </c>
      <c r="M10" s="14"/>
      <c r="N10" s="14">
        <v>0.18221739313040999</v>
      </c>
      <c r="O10" s="14">
        <v>0.28930586346749199</v>
      </c>
      <c r="P10" s="14">
        <v>0.53731750172486403</v>
      </c>
      <c r="Q10" s="14">
        <v>0.15920079326681899</v>
      </c>
      <c r="R10" s="14">
        <v>0.129628071016332</v>
      </c>
      <c r="S10" s="14"/>
      <c r="T10" s="14">
        <v>0.30995034222065998</v>
      </c>
      <c r="U10" s="14">
        <v>0.241444972996154</v>
      </c>
      <c r="V10" s="14"/>
      <c r="W10" s="14">
        <v>0.248784864823034</v>
      </c>
      <c r="X10" s="14">
        <v>0.272293055651944</v>
      </c>
      <c r="Y10" s="14"/>
      <c r="Z10" s="14">
        <v>0.22962069017845699</v>
      </c>
      <c r="AA10" s="14">
        <v>0.29247335664028601</v>
      </c>
    </row>
    <row r="11" spans="2:27" x14ac:dyDescent="0.3">
      <c r="B11" s="15" t="s">
        <v>102</v>
      </c>
      <c r="C11" s="23">
        <v>0.19970589430945901</v>
      </c>
      <c r="D11" s="23">
        <v>0.178061261633085</v>
      </c>
      <c r="E11" s="23">
        <v>0.22059341408949201</v>
      </c>
      <c r="F11" s="23"/>
      <c r="G11" s="23">
        <v>0.121376263620516</v>
      </c>
      <c r="H11" s="23">
        <v>0.14495179884735199</v>
      </c>
      <c r="I11" s="23">
        <v>0.2075663979298</v>
      </c>
      <c r="J11" s="23">
        <v>0.22177794174897</v>
      </c>
      <c r="K11" s="23">
        <v>0.24568566214302501</v>
      </c>
      <c r="L11" s="23">
        <v>0.241139629766396</v>
      </c>
      <c r="M11" s="23"/>
      <c r="N11" s="23">
        <v>0.122918556659612</v>
      </c>
      <c r="O11" s="23">
        <v>0.24528374541991699</v>
      </c>
      <c r="P11" s="23">
        <v>0.203543021385546</v>
      </c>
      <c r="Q11" s="23">
        <v>0.12717612541172499</v>
      </c>
      <c r="R11" s="23">
        <v>0.14312716784896901</v>
      </c>
      <c r="S11" s="23"/>
      <c r="T11" s="23">
        <v>0.186620698717434</v>
      </c>
      <c r="U11" s="23">
        <v>0.20793775136425499</v>
      </c>
      <c r="V11" s="23"/>
      <c r="W11" s="23">
        <v>0.27504482384652301</v>
      </c>
      <c r="X11" s="23">
        <v>0.18238762189919799</v>
      </c>
      <c r="Y11" s="23"/>
      <c r="Z11" s="23">
        <v>0.14133775273167101</v>
      </c>
      <c r="AA11" s="23">
        <v>0.23717722494403201</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112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113</v>
      </c>
      <c r="C9" s="14">
        <v>0.42194800055389298</v>
      </c>
      <c r="D9" s="14">
        <v>0.40534327831363798</v>
      </c>
      <c r="E9" s="14">
        <v>0.43592820815116801</v>
      </c>
      <c r="F9" s="14"/>
      <c r="G9" s="14">
        <v>0.60819148129410205</v>
      </c>
      <c r="H9" s="14">
        <v>0.57113643584890705</v>
      </c>
      <c r="I9" s="14">
        <v>0.44145560927268002</v>
      </c>
      <c r="J9" s="14">
        <v>0.46196106422178401</v>
      </c>
      <c r="K9" s="14">
        <v>0.32609977219624398</v>
      </c>
      <c r="L9" s="14">
        <v>0.19300926599191601</v>
      </c>
      <c r="M9" s="14"/>
      <c r="N9" s="14">
        <v>0.467123768536163</v>
      </c>
      <c r="O9" s="14">
        <v>0.37280063119465801</v>
      </c>
      <c r="P9" s="14">
        <v>0.401413703218234</v>
      </c>
      <c r="Q9" s="14">
        <v>0.42866286881441301</v>
      </c>
      <c r="R9" s="14">
        <v>0.47761076579283501</v>
      </c>
      <c r="S9" s="14"/>
      <c r="T9" s="14">
        <v>0.466556482178627</v>
      </c>
      <c r="U9" s="14">
        <v>0.39388493939567099</v>
      </c>
      <c r="V9" s="14"/>
      <c r="W9" s="14">
        <v>0.25219496664110602</v>
      </c>
      <c r="X9" s="14">
        <v>0.46096938434358098</v>
      </c>
      <c r="Y9" s="14"/>
      <c r="Z9" s="14">
        <v>0.492209858545958</v>
      </c>
      <c r="AA9" s="14">
        <v>0.37684111106502299</v>
      </c>
    </row>
    <row r="10" spans="2:27" ht="43.2" x14ac:dyDescent="0.3">
      <c r="B10" s="15" t="s">
        <v>114</v>
      </c>
      <c r="C10" s="14">
        <v>0.38812719820994002</v>
      </c>
      <c r="D10" s="14">
        <v>0.43400912507196898</v>
      </c>
      <c r="E10" s="14">
        <v>0.34484094592933001</v>
      </c>
      <c r="F10" s="14"/>
      <c r="G10" s="14">
        <v>0.25670995460857698</v>
      </c>
      <c r="H10" s="14">
        <v>0.28578671415856299</v>
      </c>
      <c r="I10" s="14">
        <v>0.37441606210263301</v>
      </c>
      <c r="J10" s="14">
        <v>0.31382053059262099</v>
      </c>
      <c r="K10" s="14">
        <v>0.44883597840703399</v>
      </c>
      <c r="L10" s="14">
        <v>0.58921606396940496</v>
      </c>
      <c r="M10" s="14"/>
      <c r="N10" s="14">
        <v>0.40488028568823903</v>
      </c>
      <c r="O10" s="14">
        <v>0.43002141599891902</v>
      </c>
      <c r="P10" s="14">
        <v>0.41942903752944</v>
      </c>
      <c r="Q10" s="14">
        <v>0.41359661255408697</v>
      </c>
      <c r="R10" s="14">
        <v>0.32313379577668899</v>
      </c>
      <c r="S10" s="14"/>
      <c r="T10" s="14">
        <v>0.36131523353347</v>
      </c>
      <c r="U10" s="14">
        <v>0.40499452426729399</v>
      </c>
      <c r="V10" s="14"/>
      <c r="W10" s="14">
        <v>0.50256207310261602</v>
      </c>
      <c r="X10" s="14">
        <v>0.36182188236853902</v>
      </c>
      <c r="Y10" s="14"/>
      <c r="Z10" s="14">
        <v>0.36946848756438999</v>
      </c>
      <c r="AA10" s="14">
        <v>0.40010576557416699</v>
      </c>
    </row>
    <row r="11" spans="2:27" x14ac:dyDescent="0.3">
      <c r="B11" s="15" t="s">
        <v>102</v>
      </c>
      <c r="C11" s="23">
        <v>0.18992480123616601</v>
      </c>
      <c r="D11" s="23">
        <v>0.16064759661439401</v>
      </c>
      <c r="E11" s="23">
        <v>0.21923084591950101</v>
      </c>
      <c r="F11" s="23"/>
      <c r="G11" s="23">
        <v>0.13509856409732099</v>
      </c>
      <c r="H11" s="23">
        <v>0.14307684999253001</v>
      </c>
      <c r="I11" s="23">
        <v>0.184128328624687</v>
      </c>
      <c r="J11" s="23">
        <v>0.22421840518559499</v>
      </c>
      <c r="K11" s="23">
        <v>0.22506424939672201</v>
      </c>
      <c r="L11" s="23">
        <v>0.21777467003868001</v>
      </c>
      <c r="M11" s="23"/>
      <c r="N11" s="23">
        <v>0.127995945775598</v>
      </c>
      <c r="O11" s="23">
        <v>0.197177952806424</v>
      </c>
      <c r="P11" s="23">
        <v>0.17915725925232601</v>
      </c>
      <c r="Q11" s="23">
        <v>0.15774051863149999</v>
      </c>
      <c r="R11" s="23">
        <v>0.199255438430476</v>
      </c>
      <c r="S11" s="23"/>
      <c r="T11" s="23">
        <v>0.172128284287903</v>
      </c>
      <c r="U11" s="23">
        <v>0.201120536337034</v>
      </c>
      <c r="V11" s="23"/>
      <c r="W11" s="23">
        <v>0.24524296025627801</v>
      </c>
      <c r="X11" s="23">
        <v>0.17720873328788</v>
      </c>
      <c r="Y11" s="23"/>
      <c r="Z11" s="23">
        <v>0.13832165388965201</v>
      </c>
      <c r="AA11" s="23">
        <v>0.22305312336081101</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112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115</v>
      </c>
      <c r="C9" s="14">
        <v>0.65569063917908299</v>
      </c>
      <c r="D9" s="14">
        <v>0.61658177350668297</v>
      </c>
      <c r="E9" s="14">
        <v>0.69253510168876398</v>
      </c>
      <c r="F9" s="14"/>
      <c r="G9" s="14">
        <v>0.74512745393509705</v>
      </c>
      <c r="H9" s="14">
        <v>0.68356942407634702</v>
      </c>
      <c r="I9" s="14">
        <v>0.69511970400867196</v>
      </c>
      <c r="J9" s="14">
        <v>0.70683933599889703</v>
      </c>
      <c r="K9" s="14">
        <v>0.55486856203128598</v>
      </c>
      <c r="L9" s="14">
        <v>0.56776593886847004</v>
      </c>
      <c r="M9" s="14"/>
      <c r="N9" s="14">
        <v>0.70672177249117196</v>
      </c>
      <c r="O9" s="14">
        <v>0.55063117251468496</v>
      </c>
      <c r="P9" s="14">
        <v>0.62159233682880399</v>
      </c>
      <c r="Q9" s="14">
        <v>0.65993453753382003</v>
      </c>
      <c r="R9" s="14">
        <v>0.77123008095979795</v>
      </c>
      <c r="S9" s="14"/>
      <c r="T9" s="14">
        <v>0.67160826076376501</v>
      </c>
      <c r="U9" s="14">
        <v>0.64567691148078998</v>
      </c>
      <c r="V9" s="14"/>
      <c r="W9" s="14">
        <v>0.62301144767183103</v>
      </c>
      <c r="X9" s="14">
        <v>0.66320265380614596</v>
      </c>
      <c r="Y9" s="14"/>
      <c r="Z9" s="14">
        <v>0.67152481100466699</v>
      </c>
      <c r="AA9" s="14">
        <v>0.645525376558714</v>
      </c>
    </row>
    <row r="10" spans="2:27" ht="57.6" x14ac:dyDescent="0.3">
      <c r="B10" s="15" t="s">
        <v>116</v>
      </c>
      <c r="C10" s="14">
        <v>0.19106592013448501</v>
      </c>
      <c r="D10" s="14">
        <v>0.2281523179363</v>
      </c>
      <c r="E10" s="14">
        <v>0.15560525810040299</v>
      </c>
      <c r="F10" s="14"/>
      <c r="G10" s="14">
        <v>0.18689049555113399</v>
      </c>
      <c r="H10" s="14">
        <v>0.21947652563588901</v>
      </c>
      <c r="I10" s="14">
        <v>0.175686093317653</v>
      </c>
      <c r="J10" s="14">
        <v>0.14477064007780199</v>
      </c>
      <c r="K10" s="14">
        <v>0.21279663804781801</v>
      </c>
      <c r="L10" s="14">
        <v>0.20618574333377501</v>
      </c>
      <c r="M10" s="14"/>
      <c r="N10" s="14">
        <v>0.177878233882027</v>
      </c>
      <c r="O10" s="14">
        <v>0.246891134545387</v>
      </c>
      <c r="P10" s="14">
        <v>0.249216314350862</v>
      </c>
      <c r="Q10" s="14">
        <v>0.222299870098118</v>
      </c>
      <c r="R10" s="14">
        <v>0.13074165822169301</v>
      </c>
      <c r="S10" s="14"/>
      <c r="T10" s="14">
        <v>0.18991713137908101</v>
      </c>
      <c r="U10" s="14">
        <v>0.19178861967337499</v>
      </c>
      <c r="V10" s="14"/>
      <c r="W10" s="14">
        <v>0.16667156475565301</v>
      </c>
      <c r="X10" s="14">
        <v>0.19667348708983301</v>
      </c>
      <c r="Y10" s="14"/>
      <c r="Z10" s="14">
        <v>0.21456017383122</v>
      </c>
      <c r="AA10" s="14">
        <v>0.17598301832392099</v>
      </c>
    </row>
    <row r="11" spans="2:27" x14ac:dyDescent="0.3">
      <c r="B11" s="15" t="s">
        <v>52</v>
      </c>
      <c r="C11" s="23">
        <v>0.153243440686432</v>
      </c>
      <c r="D11" s="23">
        <v>0.155265908557017</v>
      </c>
      <c r="E11" s="23">
        <v>0.15185964021083301</v>
      </c>
      <c r="F11" s="23"/>
      <c r="G11" s="23">
        <v>6.7982050513768405E-2</v>
      </c>
      <c r="H11" s="23">
        <v>9.6954050287764798E-2</v>
      </c>
      <c r="I11" s="23">
        <v>0.12919420267367501</v>
      </c>
      <c r="J11" s="23">
        <v>0.148390023923301</v>
      </c>
      <c r="K11" s="23">
        <v>0.23233479992089601</v>
      </c>
      <c r="L11" s="23">
        <v>0.226048317797755</v>
      </c>
      <c r="M11" s="23"/>
      <c r="N11" s="23">
        <v>0.11539999362680101</v>
      </c>
      <c r="O11" s="23">
        <v>0.20247769293992801</v>
      </c>
      <c r="P11" s="23">
        <v>0.12919134882033501</v>
      </c>
      <c r="Q11" s="23">
        <v>0.117765592368062</v>
      </c>
      <c r="R11" s="23">
        <v>9.8028260818508198E-2</v>
      </c>
      <c r="S11" s="23"/>
      <c r="T11" s="23">
        <v>0.13847460785715399</v>
      </c>
      <c r="U11" s="23">
        <v>0.162534468845835</v>
      </c>
      <c r="V11" s="23"/>
      <c r="W11" s="23">
        <v>0.21031698757251599</v>
      </c>
      <c r="X11" s="23">
        <v>0.140123859104021</v>
      </c>
      <c r="Y11" s="23"/>
      <c r="Z11" s="23">
        <v>0.113915015164113</v>
      </c>
      <c r="AA11" s="23">
        <v>0.178491605117365</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112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72" x14ac:dyDescent="0.3">
      <c r="B9" s="15" t="s">
        <v>117</v>
      </c>
      <c r="C9" s="14">
        <v>0.55582218577506404</v>
      </c>
      <c r="D9" s="14">
        <v>0.59553756890340603</v>
      </c>
      <c r="E9" s="14">
        <v>0.51716521563231499</v>
      </c>
      <c r="F9" s="14"/>
      <c r="G9" s="14">
        <v>0.52150803016330805</v>
      </c>
      <c r="H9" s="14">
        <v>0.49921591725704401</v>
      </c>
      <c r="I9" s="14">
        <v>0.52318315540214599</v>
      </c>
      <c r="J9" s="14">
        <v>0.57336099416930997</v>
      </c>
      <c r="K9" s="14">
        <v>0.56394161295132506</v>
      </c>
      <c r="L9" s="14">
        <v>0.63145838533076804</v>
      </c>
      <c r="M9" s="14"/>
      <c r="N9" s="14">
        <v>0.53279851169664205</v>
      </c>
      <c r="O9" s="14">
        <v>0.62005043324357101</v>
      </c>
      <c r="P9" s="14">
        <v>0.62790718679776403</v>
      </c>
      <c r="Q9" s="14">
        <v>0.56778945557016403</v>
      </c>
      <c r="R9" s="14">
        <v>0.46915421475740898</v>
      </c>
      <c r="S9" s="14"/>
      <c r="T9" s="14">
        <v>0.51918578450962605</v>
      </c>
      <c r="U9" s="14">
        <v>0.578870035239618</v>
      </c>
      <c r="V9" s="14"/>
      <c r="W9" s="14">
        <v>0.53580444303291497</v>
      </c>
      <c r="X9" s="14">
        <v>0.56042369423791705</v>
      </c>
      <c r="Y9" s="14"/>
      <c r="Z9" s="14">
        <v>0.55487132281311802</v>
      </c>
      <c r="AA9" s="14">
        <v>0.55643262324098597</v>
      </c>
    </row>
    <row r="10" spans="2:27" ht="72" x14ac:dyDescent="0.3">
      <c r="B10" s="15" t="s">
        <v>118</v>
      </c>
      <c r="C10" s="14">
        <v>0.21026081084244699</v>
      </c>
      <c r="D10" s="14">
        <v>0.21063707888959299</v>
      </c>
      <c r="E10" s="14">
        <v>0.210703278839974</v>
      </c>
      <c r="F10" s="14"/>
      <c r="G10" s="14">
        <v>0.31766071943589302</v>
      </c>
      <c r="H10" s="14">
        <v>0.29600761781646201</v>
      </c>
      <c r="I10" s="14">
        <v>0.25753624425980098</v>
      </c>
      <c r="J10" s="14">
        <v>0.12569360701416199</v>
      </c>
      <c r="K10" s="14">
        <v>0.14798658780610799</v>
      </c>
      <c r="L10" s="14">
        <v>0.141112241648987</v>
      </c>
      <c r="M10" s="14"/>
      <c r="N10" s="14">
        <v>0.260105730912915</v>
      </c>
      <c r="O10" s="14">
        <v>0.19260438584110101</v>
      </c>
      <c r="P10" s="14">
        <v>0.19396399643471601</v>
      </c>
      <c r="Q10" s="14">
        <v>0.22873900792045501</v>
      </c>
      <c r="R10" s="14">
        <v>0.25829201044083999</v>
      </c>
      <c r="S10" s="14"/>
      <c r="T10" s="14">
        <v>0.25322948695508002</v>
      </c>
      <c r="U10" s="14">
        <v>0.18322934638282501</v>
      </c>
      <c r="V10" s="14"/>
      <c r="W10" s="14">
        <v>0.16993525226564599</v>
      </c>
      <c r="X10" s="14">
        <v>0.219530507303762</v>
      </c>
      <c r="Y10" s="14"/>
      <c r="Z10" s="14">
        <v>0.23509200149859</v>
      </c>
      <c r="AA10" s="14">
        <v>0.19431961878159501</v>
      </c>
    </row>
    <row r="11" spans="2:27" x14ac:dyDescent="0.3">
      <c r="B11" s="15" t="s">
        <v>52</v>
      </c>
      <c r="C11" s="23">
        <v>0.233917003382489</v>
      </c>
      <c r="D11" s="23">
        <v>0.19382535220700101</v>
      </c>
      <c r="E11" s="23">
        <v>0.27213150552771098</v>
      </c>
      <c r="F11" s="23"/>
      <c r="G11" s="23">
        <v>0.16083125040079799</v>
      </c>
      <c r="H11" s="23">
        <v>0.20477646492649501</v>
      </c>
      <c r="I11" s="23">
        <v>0.219280600338052</v>
      </c>
      <c r="J11" s="23">
        <v>0.30094539881652799</v>
      </c>
      <c r="K11" s="23">
        <v>0.28807179924256698</v>
      </c>
      <c r="L11" s="23">
        <v>0.22742937302024399</v>
      </c>
      <c r="M11" s="23"/>
      <c r="N11" s="23">
        <v>0.207095757390443</v>
      </c>
      <c r="O11" s="23">
        <v>0.18734518091532801</v>
      </c>
      <c r="P11" s="23">
        <v>0.17812881676751999</v>
      </c>
      <c r="Q11" s="23">
        <v>0.20347153650938099</v>
      </c>
      <c r="R11" s="23">
        <v>0.27255377480175202</v>
      </c>
      <c r="S11" s="23"/>
      <c r="T11" s="23">
        <v>0.22758472853529399</v>
      </c>
      <c r="U11" s="23">
        <v>0.23790061837755699</v>
      </c>
      <c r="V11" s="23"/>
      <c r="W11" s="23">
        <v>0.29426030470143899</v>
      </c>
      <c r="X11" s="23">
        <v>0.22004579845832101</v>
      </c>
      <c r="Y11" s="23"/>
      <c r="Z11" s="23">
        <v>0.21003667568829201</v>
      </c>
      <c r="AA11" s="23">
        <v>0.24924775797741899</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H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126</v>
      </c>
      <c r="E2" s="26"/>
      <c r="F2" s="26"/>
      <c r="G2" s="26"/>
      <c r="H2" s="26"/>
    </row>
    <row r="6" spans="2:8" ht="49.95" customHeight="1" x14ac:dyDescent="0.3">
      <c r="B6" s="17" t="s">
        <v>15</v>
      </c>
      <c r="C6" s="17" t="s">
        <v>119</v>
      </c>
      <c r="D6" s="17" t="s">
        <v>120</v>
      </c>
      <c r="E6" s="17" t="s">
        <v>121</v>
      </c>
      <c r="F6" s="17" t="s">
        <v>122</v>
      </c>
      <c r="G6" s="17" t="s">
        <v>123</v>
      </c>
    </row>
    <row r="7" spans="2:8" ht="28.8" x14ac:dyDescent="0.3">
      <c r="B7" s="15" t="s">
        <v>124</v>
      </c>
      <c r="C7" s="14">
        <v>0.702509667205235</v>
      </c>
      <c r="D7" s="14">
        <v>0.46401847431184701</v>
      </c>
      <c r="E7" s="14">
        <v>0.58700895570473</v>
      </c>
      <c r="F7" s="14">
        <v>0.43929091285407101</v>
      </c>
      <c r="G7" s="14">
        <v>0.31348319469271002</v>
      </c>
    </row>
    <row r="8" spans="2:8" ht="28.8" x14ac:dyDescent="0.3">
      <c r="B8" s="15" t="s">
        <v>125</v>
      </c>
      <c r="C8" s="14">
        <v>0.17855184198933799</v>
      </c>
      <c r="D8" s="14">
        <v>0.35221768280132199</v>
      </c>
      <c r="E8" s="14">
        <v>0.25723486204112</v>
      </c>
      <c r="F8" s="14">
        <v>0.35493298686269897</v>
      </c>
      <c r="G8" s="14">
        <v>0.41827970092611499</v>
      </c>
    </row>
    <row r="9" spans="2:8" x14ac:dyDescent="0.3">
      <c r="B9" s="15" t="s">
        <v>52</v>
      </c>
      <c r="C9" s="14">
        <v>0.118938490805427</v>
      </c>
      <c r="D9" s="14">
        <v>0.18376384288683101</v>
      </c>
      <c r="E9" s="14">
        <v>0.155756182254149</v>
      </c>
      <c r="F9" s="14">
        <v>0.20577610028323001</v>
      </c>
      <c r="G9" s="14">
        <v>0.26823710438117498</v>
      </c>
    </row>
    <row r="10" spans="2:8" x14ac:dyDescent="0.3">
      <c r="B10" s="16"/>
      <c r="C10" s="16"/>
      <c r="D10" s="16"/>
      <c r="E10" s="16"/>
      <c r="F10" s="16"/>
      <c r="G10" s="16"/>
    </row>
    <row r="11" spans="2:8" x14ac:dyDescent="0.3">
      <c r="B11" t="s">
        <v>57</v>
      </c>
    </row>
    <row r="12" spans="2:8" x14ac:dyDescent="0.3">
      <c r="B12" t="s">
        <v>58</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127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124</v>
      </c>
      <c r="C9" s="14">
        <v>0.702509667205235</v>
      </c>
      <c r="D9" s="14">
        <v>0.74680929430975895</v>
      </c>
      <c r="E9" s="14">
        <v>0.65893657222134705</v>
      </c>
      <c r="F9" s="14"/>
      <c r="G9" s="14">
        <v>0.70407899959393605</v>
      </c>
      <c r="H9" s="14">
        <v>0.64811999057976299</v>
      </c>
      <c r="I9" s="14">
        <v>0.67552413866934102</v>
      </c>
      <c r="J9" s="14">
        <v>0.71707797095675996</v>
      </c>
      <c r="K9" s="14">
        <v>0.660827273091388</v>
      </c>
      <c r="L9" s="14">
        <v>0.78371251830287203</v>
      </c>
      <c r="M9" s="14"/>
      <c r="N9" s="14">
        <v>0.76235834900479904</v>
      </c>
      <c r="O9" s="14">
        <v>0.70823788642008401</v>
      </c>
      <c r="P9" s="14">
        <v>0.68018938509879801</v>
      </c>
      <c r="Q9" s="14">
        <v>0.75765837047569096</v>
      </c>
      <c r="R9" s="14">
        <v>0.68342517715413997</v>
      </c>
      <c r="S9" s="14"/>
      <c r="T9" s="14">
        <v>0.67926540457228801</v>
      </c>
      <c r="U9" s="14">
        <v>0.717132562674614</v>
      </c>
      <c r="V9" s="14"/>
      <c r="W9" s="14">
        <v>0.77335519104605899</v>
      </c>
      <c r="X9" s="14">
        <v>0.68622430068274598</v>
      </c>
      <c r="Y9" s="14"/>
      <c r="Z9" s="14">
        <v>0.705567157590137</v>
      </c>
      <c r="AA9" s="14">
        <v>0.70054681161265098</v>
      </c>
    </row>
    <row r="10" spans="2:27" ht="28.8" x14ac:dyDescent="0.3">
      <c r="B10" s="15" t="s">
        <v>125</v>
      </c>
      <c r="C10" s="14">
        <v>0.17855184198933799</v>
      </c>
      <c r="D10" s="14">
        <v>0.168656614598581</v>
      </c>
      <c r="E10" s="14">
        <v>0.1880880982357</v>
      </c>
      <c r="F10" s="14"/>
      <c r="G10" s="14">
        <v>0.18481172331103399</v>
      </c>
      <c r="H10" s="14">
        <v>0.236537056239355</v>
      </c>
      <c r="I10" s="14">
        <v>0.166499480948157</v>
      </c>
      <c r="J10" s="14">
        <v>0.146092946198533</v>
      </c>
      <c r="K10" s="14">
        <v>0.20189158806378901</v>
      </c>
      <c r="L10" s="14">
        <v>0.14772478834319899</v>
      </c>
      <c r="M10" s="14"/>
      <c r="N10" s="14">
        <v>0.17815655943883099</v>
      </c>
      <c r="O10" s="14">
        <v>0.20544433397265799</v>
      </c>
      <c r="P10" s="14">
        <v>0.21470370239776901</v>
      </c>
      <c r="Q10" s="14">
        <v>0.14329253055712601</v>
      </c>
      <c r="R10" s="14">
        <v>0.161984859412941</v>
      </c>
      <c r="S10" s="14"/>
      <c r="T10" s="14">
        <v>0.18829226969822199</v>
      </c>
      <c r="U10" s="14">
        <v>0.172424168315055</v>
      </c>
      <c r="V10" s="14"/>
      <c r="W10" s="14">
        <v>0.13480697255930299</v>
      </c>
      <c r="X10" s="14">
        <v>0.18860754055043799</v>
      </c>
      <c r="Y10" s="14"/>
      <c r="Z10" s="14">
        <v>0.19481911185393899</v>
      </c>
      <c r="AA10" s="14">
        <v>0.16810853796866901</v>
      </c>
    </row>
    <row r="11" spans="2:27" x14ac:dyDescent="0.3">
      <c r="B11" s="15" t="s">
        <v>52</v>
      </c>
      <c r="C11" s="23">
        <v>0.118938490805427</v>
      </c>
      <c r="D11" s="23">
        <v>8.4534091091660393E-2</v>
      </c>
      <c r="E11" s="23">
        <v>0.15297532954295301</v>
      </c>
      <c r="F11" s="23"/>
      <c r="G11" s="23">
        <v>0.11110927709503</v>
      </c>
      <c r="H11" s="23">
        <v>0.115342953180882</v>
      </c>
      <c r="I11" s="23">
        <v>0.157976380382502</v>
      </c>
      <c r="J11" s="23">
        <v>0.13682908284470799</v>
      </c>
      <c r="K11" s="23">
        <v>0.13728113884482299</v>
      </c>
      <c r="L11" s="23">
        <v>6.8562693353928797E-2</v>
      </c>
      <c r="M11" s="23"/>
      <c r="N11" s="23">
        <v>5.94850915563701E-2</v>
      </c>
      <c r="O11" s="23">
        <v>8.6317779607257894E-2</v>
      </c>
      <c r="P11" s="23">
        <v>0.105106912503433</v>
      </c>
      <c r="Q11" s="23">
        <v>9.9049098967182406E-2</v>
      </c>
      <c r="R11" s="23">
        <v>0.15458996343292</v>
      </c>
      <c r="S11" s="23"/>
      <c r="T11" s="23">
        <v>0.13244232572949</v>
      </c>
      <c r="U11" s="23">
        <v>0.110443269010332</v>
      </c>
      <c r="V11" s="23"/>
      <c r="W11" s="23">
        <v>9.1837836394637898E-2</v>
      </c>
      <c r="X11" s="23">
        <v>0.125168158766816</v>
      </c>
      <c r="Y11" s="23"/>
      <c r="Z11" s="23">
        <v>9.9613730555923402E-2</v>
      </c>
      <c r="AA11" s="23">
        <v>0.13134465041867999</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128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124</v>
      </c>
      <c r="C9" s="14">
        <v>0.46401847431184701</v>
      </c>
      <c r="D9" s="14">
        <v>0.508768763506388</v>
      </c>
      <c r="E9" s="14">
        <v>0.42112218340401197</v>
      </c>
      <c r="F9" s="14"/>
      <c r="G9" s="14">
        <v>0.46740580275570898</v>
      </c>
      <c r="H9" s="14">
        <v>0.48168495845790699</v>
      </c>
      <c r="I9" s="14">
        <v>0.47135442908397002</v>
      </c>
      <c r="J9" s="14">
        <v>0.49071675782045798</v>
      </c>
      <c r="K9" s="14">
        <v>0.40948016448401803</v>
      </c>
      <c r="L9" s="14">
        <v>0.45641621801652099</v>
      </c>
      <c r="M9" s="14"/>
      <c r="N9" s="14">
        <v>0.60474839921478096</v>
      </c>
      <c r="O9" s="14">
        <v>0.43269827208599099</v>
      </c>
      <c r="P9" s="14">
        <v>0.38669133593369398</v>
      </c>
      <c r="Q9" s="14">
        <v>0.56451281593043801</v>
      </c>
      <c r="R9" s="14">
        <v>0.58002642240596503</v>
      </c>
      <c r="S9" s="14"/>
      <c r="T9" s="14">
        <v>0.49186862489273298</v>
      </c>
      <c r="U9" s="14">
        <v>0.44649802863535198</v>
      </c>
      <c r="V9" s="14"/>
      <c r="W9" s="14">
        <v>0.420547519927086</v>
      </c>
      <c r="X9" s="14">
        <v>0.47401120761181997</v>
      </c>
      <c r="Y9" s="14"/>
      <c r="Z9" s="14">
        <v>0.52551222407041498</v>
      </c>
      <c r="AA9" s="14">
        <v>0.424540557645748</v>
      </c>
    </row>
    <row r="10" spans="2:27" ht="28.8" x14ac:dyDescent="0.3">
      <c r="B10" s="15" t="s">
        <v>125</v>
      </c>
      <c r="C10" s="14">
        <v>0.35221768280132199</v>
      </c>
      <c r="D10" s="14">
        <v>0.35626340975711901</v>
      </c>
      <c r="E10" s="14">
        <v>0.34801527243886798</v>
      </c>
      <c r="F10" s="14"/>
      <c r="G10" s="14">
        <v>0.31359691631011899</v>
      </c>
      <c r="H10" s="14">
        <v>0.35477977401830502</v>
      </c>
      <c r="I10" s="14">
        <v>0.30950297845630997</v>
      </c>
      <c r="J10" s="14">
        <v>0.31505136165380998</v>
      </c>
      <c r="K10" s="14">
        <v>0.41682382982577998</v>
      </c>
      <c r="L10" s="14">
        <v>0.39727238256882502</v>
      </c>
      <c r="M10" s="14"/>
      <c r="N10" s="14">
        <v>0.26971558023526698</v>
      </c>
      <c r="O10" s="14">
        <v>0.41195658612643998</v>
      </c>
      <c r="P10" s="14">
        <v>0.48122109530954499</v>
      </c>
      <c r="Q10" s="14">
        <v>0.32033925401179297</v>
      </c>
      <c r="R10" s="14">
        <v>0.222698266073761</v>
      </c>
      <c r="S10" s="14"/>
      <c r="T10" s="14">
        <v>0.33482922098408402</v>
      </c>
      <c r="U10" s="14">
        <v>0.36315671165080399</v>
      </c>
      <c r="V10" s="14"/>
      <c r="W10" s="14">
        <v>0.41214057305956597</v>
      </c>
      <c r="X10" s="14">
        <v>0.33844311839644903</v>
      </c>
      <c r="Y10" s="14"/>
      <c r="Z10" s="14">
        <v>0.33368826443295402</v>
      </c>
      <c r="AA10" s="14">
        <v>0.364113246774729</v>
      </c>
    </row>
    <row r="11" spans="2:27" x14ac:dyDescent="0.3">
      <c r="B11" s="15" t="s">
        <v>52</v>
      </c>
      <c r="C11" s="23">
        <v>0.18376384288683101</v>
      </c>
      <c r="D11" s="23">
        <v>0.13496782673649299</v>
      </c>
      <c r="E11" s="23">
        <v>0.23086254415711999</v>
      </c>
      <c r="F11" s="23"/>
      <c r="G11" s="23">
        <v>0.21899728093417101</v>
      </c>
      <c r="H11" s="23">
        <v>0.163535267523789</v>
      </c>
      <c r="I11" s="23">
        <v>0.21914259245972001</v>
      </c>
      <c r="J11" s="23">
        <v>0.19423188052573201</v>
      </c>
      <c r="K11" s="23">
        <v>0.17369600569020199</v>
      </c>
      <c r="L11" s="23">
        <v>0.14631139941465399</v>
      </c>
      <c r="M11" s="23"/>
      <c r="N11" s="23">
        <v>0.125536020549953</v>
      </c>
      <c r="O11" s="23">
        <v>0.155345141787569</v>
      </c>
      <c r="P11" s="23">
        <v>0.132087568756761</v>
      </c>
      <c r="Q11" s="23">
        <v>0.11514793005776799</v>
      </c>
      <c r="R11" s="23">
        <v>0.197275311520273</v>
      </c>
      <c r="S11" s="23"/>
      <c r="T11" s="23">
        <v>0.17330215412318301</v>
      </c>
      <c r="U11" s="23">
        <v>0.190345259713844</v>
      </c>
      <c r="V11" s="23"/>
      <c r="W11" s="23">
        <v>0.167311907013348</v>
      </c>
      <c r="X11" s="23">
        <v>0.187545673991731</v>
      </c>
      <c r="Y11" s="23"/>
      <c r="Z11" s="23">
        <v>0.140799511496631</v>
      </c>
      <c r="AA11" s="23">
        <v>0.211346195579523</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129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124</v>
      </c>
      <c r="C9" s="14">
        <v>0.58700895570473</v>
      </c>
      <c r="D9" s="14">
        <v>0.61968527963521103</v>
      </c>
      <c r="E9" s="14">
        <v>0.55513648376167701</v>
      </c>
      <c r="F9" s="14"/>
      <c r="G9" s="14">
        <v>0.64441071960186302</v>
      </c>
      <c r="H9" s="14">
        <v>0.55593626380763095</v>
      </c>
      <c r="I9" s="14">
        <v>0.59287839557592104</v>
      </c>
      <c r="J9" s="14">
        <v>0.58479567147344702</v>
      </c>
      <c r="K9" s="14">
        <v>0.52354422223302499</v>
      </c>
      <c r="L9" s="14">
        <v>0.61368266911125802</v>
      </c>
      <c r="M9" s="14"/>
      <c r="N9" s="14">
        <v>0.68887823139448201</v>
      </c>
      <c r="O9" s="14">
        <v>0.568375762080778</v>
      </c>
      <c r="P9" s="14">
        <v>0.56407061694392202</v>
      </c>
      <c r="Q9" s="14">
        <v>0.65968324322660599</v>
      </c>
      <c r="R9" s="14">
        <v>0.58354669544837001</v>
      </c>
      <c r="S9" s="14"/>
      <c r="T9" s="14">
        <v>0.62357045162068903</v>
      </c>
      <c r="U9" s="14">
        <v>0.56400822896946401</v>
      </c>
      <c r="V9" s="14"/>
      <c r="W9" s="14">
        <v>0.62723822209042401</v>
      </c>
      <c r="X9" s="14">
        <v>0.57776139407340099</v>
      </c>
      <c r="Y9" s="14"/>
      <c r="Z9" s="14">
        <v>0.61495342907025197</v>
      </c>
      <c r="AA9" s="14">
        <v>0.56906909035039199</v>
      </c>
    </row>
    <row r="10" spans="2:27" ht="28.8" x14ac:dyDescent="0.3">
      <c r="B10" s="15" t="s">
        <v>125</v>
      </c>
      <c r="C10" s="14">
        <v>0.25723486204112</v>
      </c>
      <c r="D10" s="14">
        <v>0.25133161334759302</v>
      </c>
      <c r="E10" s="14">
        <v>0.26237691021031501</v>
      </c>
      <c r="F10" s="14"/>
      <c r="G10" s="14">
        <v>0.24451206604360301</v>
      </c>
      <c r="H10" s="14">
        <v>0.26034736153544702</v>
      </c>
      <c r="I10" s="14">
        <v>0.22774697943239799</v>
      </c>
      <c r="J10" s="14">
        <v>0.235359646528257</v>
      </c>
      <c r="K10" s="14">
        <v>0.28623959192514198</v>
      </c>
      <c r="L10" s="14">
        <v>0.28537782115351801</v>
      </c>
      <c r="M10" s="14"/>
      <c r="N10" s="14">
        <v>0.225208639919659</v>
      </c>
      <c r="O10" s="14">
        <v>0.29829693789203898</v>
      </c>
      <c r="P10" s="14">
        <v>0.30715360867192398</v>
      </c>
      <c r="Q10" s="14">
        <v>0.227827587883803</v>
      </c>
      <c r="R10" s="14">
        <v>0.222381353144358</v>
      </c>
      <c r="S10" s="14"/>
      <c r="T10" s="14">
        <v>0.221807010492341</v>
      </c>
      <c r="U10" s="14">
        <v>0.27952241652642101</v>
      </c>
      <c r="V10" s="14"/>
      <c r="W10" s="14">
        <v>0.23567248721460199</v>
      </c>
      <c r="X10" s="14">
        <v>0.26219143739137302</v>
      </c>
      <c r="Y10" s="14"/>
      <c r="Z10" s="14">
        <v>0.26773981925599599</v>
      </c>
      <c r="AA10" s="14">
        <v>0.25049086241289797</v>
      </c>
    </row>
    <row r="11" spans="2:27" x14ac:dyDescent="0.3">
      <c r="B11" s="15" t="s">
        <v>52</v>
      </c>
      <c r="C11" s="23">
        <v>0.155756182254149</v>
      </c>
      <c r="D11" s="23">
        <v>0.12898310701719601</v>
      </c>
      <c r="E11" s="23">
        <v>0.18248660602800801</v>
      </c>
      <c r="F11" s="23"/>
      <c r="G11" s="23">
        <v>0.11107721435453401</v>
      </c>
      <c r="H11" s="23">
        <v>0.183716374656923</v>
      </c>
      <c r="I11" s="23">
        <v>0.179374624991682</v>
      </c>
      <c r="J11" s="23">
        <v>0.17984468199829601</v>
      </c>
      <c r="K11" s="23">
        <v>0.190216185841833</v>
      </c>
      <c r="L11" s="23">
        <v>0.100939509735224</v>
      </c>
      <c r="M11" s="23"/>
      <c r="N11" s="23">
        <v>8.5913128685859305E-2</v>
      </c>
      <c r="O11" s="23">
        <v>0.13332730002718299</v>
      </c>
      <c r="P11" s="23">
        <v>0.128775774384154</v>
      </c>
      <c r="Q11" s="23">
        <v>0.112489168889591</v>
      </c>
      <c r="R11" s="23">
        <v>0.19407195140727301</v>
      </c>
      <c r="S11" s="23"/>
      <c r="T11" s="23">
        <v>0.15462253788697</v>
      </c>
      <c r="U11" s="23">
        <v>0.15646935450411401</v>
      </c>
      <c r="V11" s="23"/>
      <c r="W11" s="23">
        <v>0.137089290694974</v>
      </c>
      <c r="X11" s="23">
        <v>0.16004716853522699</v>
      </c>
      <c r="Y11" s="23"/>
      <c r="Z11" s="23">
        <v>0.117306751673752</v>
      </c>
      <c r="AA11" s="23">
        <v>0.18044004723671001</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130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124</v>
      </c>
      <c r="C9" s="14">
        <v>0.43929091285407101</v>
      </c>
      <c r="D9" s="14">
        <v>0.50431475189138497</v>
      </c>
      <c r="E9" s="14">
        <v>0.37671809015636998</v>
      </c>
      <c r="F9" s="14"/>
      <c r="G9" s="14">
        <v>0.38566721246434099</v>
      </c>
      <c r="H9" s="14">
        <v>0.45880031020242301</v>
      </c>
      <c r="I9" s="14">
        <v>0.45213664937478998</v>
      </c>
      <c r="J9" s="14">
        <v>0.40725240258069201</v>
      </c>
      <c r="K9" s="14">
        <v>0.38992863335650502</v>
      </c>
      <c r="L9" s="14">
        <v>0.50772861160118599</v>
      </c>
      <c r="M9" s="14"/>
      <c r="N9" s="14">
        <v>0.51674496609455001</v>
      </c>
      <c r="O9" s="14">
        <v>0.488803085478272</v>
      </c>
      <c r="P9" s="14">
        <v>0.51753625221434096</v>
      </c>
      <c r="Q9" s="14">
        <v>0.45365613235193403</v>
      </c>
      <c r="R9" s="14">
        <v>0.35026737197885199</v>
      </c>
      <c r="S9" s="14"/>
      <c r="T9" s="14">
        <v>0.455708309689066</v>
      </c>
      <c r="U9" s="14">
        <v>0.42896277805416799</v>
      </c>
      <c r="V9" s="14"/>
      <c r="W9" s="14">
        <v>0.44774720413611202</v>
      </c>
      <c r="X9" s="14">
        <v>0.43734705252976402</v>
      </c>
      <c r="Y9" s="14"/>
      <c r="Z9" s="14">
        <v>0.47515382780792698</v>
      </c>
      <c r="AA9" s="14">
        <v>0.41626754586945403</v>
      </c>
    </row>
    <row r="10" spans="2:27" ht="28.8" x14ac:dyDescent="0.3">
      <c r="B10" s="15" t="s">
        <v>125</v>
      </c>
      <c r="C10" s="14">
        <v>0.35493298686269897</v>
      </c>
      <c r="D10" s="14">
        <v>0.352219425781374</v>
      </c>
      <c r="E10" s="14">
        <v>0.35589833043974101</v>
      </c>
      <c r="F10" s="14"/>
      <c r="G10" s="14">
        <v>0.42138049972901997</v>
      </c>
      <c r="H10" s="14">
        <v>0.34916691462460703</v>
      </c>
      <c r="I10" s="14">
        <v>0.31808364092424002</v>
      </c>
      <c r="J10" s="14">
        <v>0.35371347177422002</v>
      </c>
      <c r="K10" s="14">
        <v>0.38819765434651599</v>
      </c>
      <c r="L10" s="14">
        <v>0.32404302904336102</v>
      </c>
      <c r="M10" s="14"/>
      <c r="N10" s="14">
        <v>0.34366768387156099</v>
      </c>
      <c r="O10" s="14">
        <v>0.33384375007996397</v>
      </c>
      <c r="P10" s="14">
        <v>0.36019181459891197</v>
      </c>
      <c r="Q10" s="14">
        <v>0.406643083076492</v>
      </c>
      <c r="R10" s="14">
        <v>0.45208133614294499</v>
      </c>
      <c r="S10" s="14"/>
      <c r="T10" s="14">
        <v>0.335539465425501</v>
      </c>
      <c r="U10" s="14">
        <v>0.36713339266767098</v>
      </c>
      <c r="V10" s="14"/>
      <c r="W10" s="14">
        <v>0.34318234841041001</v>
      </c>
      <c r="X10" s="14">
        <v>0.357634123698086</v>
      </c>
      <c r="Y10" s="14"/>
      <c r="Z10" s="14">
        <v>0.36267663183050403</v>
      </c>
      <c r="AA10" s="14">
        <v>0.349961701619384</v>
      </c>
    </row>
    <row r="11" spans="2:27" x14ac:dyDescent="0.3">
      <c r="B11" s="15" t="s">
        <v>52</v>
      </c>
      <c r="C11" s="23">
        <v>0.20577610028323001</v>
      </c>
      <c r="D11" s="23">
        <v>0.143465822327241</v>
      </c>
      <c r="E11" s="23">
        <v>0.26738357940388802</v>
      </c>
      <c r="F11" s="23"/>
      <c r="G11" s="23">
        <v>0.19295228780664</v>
      </c>
      <c r="H11" s="23">
        <v>0.19203277517296999</v>
      </c>
      <c r="I11" s="23">
        <v>0.229779709700969</v>
      </c>
      <c r="J11" s="23">
        <v>0.239034125645088</v>
      </c>
      <c r="K11" s="23">
        <v>0.221873712296979</v>
      </c>
      <c r="L11" s="23">
        <v>0.168228359355452</v>
      </c>
      <c r="M11" s="23"/>
      <c r="N11" s="23">
        <v>0.139587350033889</v>
      </c>
      <c r="O11" s="23">
        <v>0.17735316444176499</v>
      </c>
      <c r="P11" s="23">
        <v>0.12227193318674701</v>
      </c>
      <c r="Q11" s="23">
        <v>0.139700784571574</v>
      </c>
      <c r="R11" s="23">
        <v>0.19765129187820299</v>
      </c>
      <c r="S11" s="23"/>
      <c r="T11" s="23">
        <v>0.20875222488543299</v>
      </c>
      <c r="U11" s="23">
        <v>0.203903829278161</v>
      </c>
      <c r="V11" s="23"/>
      <c r="W11" s="23">
        <v>0.209070447453478</v>
      </c>
      <c r="X11" s="23">
        <v>0.20501882377215</v>
      </c>
      <c r="Y11" s="23"/>
      <c r="Z11" s="23">
        <v>0.162169540361568</v>
      </c>
      <c r="AA11" s="23">
        <v>0.233770752511162</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131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124</v>
      </c>
      <c r="C9" s="14">
        <v>0.31348319469271002</v>
      </c>
      <c r="D9" s="14">
        <v>0.37904931178992002</v>
      </c>
      <c r="E9" s="14">
        <v>0.250697654560534</v>
      </c>
      <c r="F9" s="14"/>
      <c r="G9" s="14">
        <v>0.339189234647094</v>
      </c>
      <c r="H9" s="14">
        <v>0.408813355062634</v>
      </c>
      <c r="I9" s="14">
        <v>0.33661069260485699</v>
      </c>
      <c r="J9" s="14">
        <v>0.25732965922696799</v>
      </c>
      <c r="K9" s="14">
        <v>0.24911876592599899</v>
      </c>
      <c r="L9" s="14">
        <v>0.28885499484480798</v>
      </c>
      <c r="M9" s="14"/>
      <c r="N9" s="14">
        <v>0.43582637694715398</v>
      </c>
      <c r="O9" s="14">
        <v>0.32132416129538899</v>
      </c>
      <c r="P9" s="14">
        <v>0.30905254459833398</v>
      </c>
      <c r="Q9" s="14">
        <v>0.30718376530640701</v>
      </c>
      <c r="R9" s="14">
        <v>0.23846618005892101</v>
      </c>
      <c r="S9" s="14"/>
      <c r="T9" s="14">
        <v>0.35010648050256299</v>
      </c>
      <c r="U9" s="14">
        <v>0.29044359612168102</v>
      </c>
      <c r="V9" s="14"/>
      <c r="W9" s="14">
        <v>0.25619606490345898</v>
      </c>
      <c r="X9" s="14">
        <v>0.32665187289650799</v>
      </c>
      <c r="Y9" s="14"/>
      <c r="Z9" s="14">
        <v>0.39852754033115001</v>
      </c>
      <c r="AA9" s="14">
        <v>0.25888620551545599</v>
      </c>
    </row>
    <row r="10" spans="2:27" ht="28.8" x14ac:dyDescent="0.3">
      <c r="B10" s="15" t="s">
        <v>125</v>
      </c>
      <c r="C10" s="14">
        <v>0.41827970092611499</v>
      </c>
      <c r="D10" s="14">
        <v>0.40849923926950998</v>
      </c>
      <c r="E10" s="14">
        <v>0.425585280549098</v>
      </c>
      <c r="F10" s="14"/>
      <c r="G10" s="14">
        <v>0.39669935068900702</v>
      </c>
      <c r="H10" s="14">
        <v>0.37850918021532398</v>
      </c>
      <c r="I10" s="14">
        <v>0.37879341459381199</v>
      </c>
      <c r="J10" s="14">
        <v>0.44238992658155801</v>
      </c>
      <c r="K10" s="14">
        <v>0.462121236682492</v>
      </c>
      <c r="L10" s="14">
        <v>0.44805273071393698</v>
      </c>
      <c r="M10" s="14"/>
      <c r="N10" s="14">
        <v>0.35969539020798103</v>
      </c>
      <c r="O10" s="14">
        <v>0.46474700875984398</v>
      </c>
      <c r="P10" s="14">
        <v>0.45355809754843202</v>
      </c>
      <c r="Q10" s="14">
        <v>0.45918306020980698</v>
      </c>
      <c r="R10" s="14">
        <v>0.48723246142429799</v>
      </c>
      <c r="S10" s="14"/>
      <c r="T10" s="14">
        <v>0.39923980277961901</v>
      </c>
      <c r="U10" s="14">
        <v>0.43025764338617001</v>
      </c>
      <c r="V10" s="14"/>
      <c r="W10" s="14">
        <v>0.44868821733307601</v>
      </c>
      <c r="X10" s="14">
        <v>0.411289649780398</v>
      </c>
      <c r="Y10" s="14"/>
      <c r="Z10" s="14">
        <v>0.38768703332643301</v>
      </c>
      <c r="AA10" s="14">
        <v>0.43791966087059198</v>
      </c>
    </row>
    <row r="11" spans="2:27" x14ac:dyDescent="0.3">
      <c r="B11" s="15" t="s">
        <v>52</v>
      </c>
      <c r="C11" s="23">
        <v>0.26823710438117498</v>
      </c>
      <c r="D11" s="23">
        <v>0.212451448940569</v>
      </c>
      <c r="E11" s="23">
        <v>0.323717064890368</v>
      </c>
      <c r="F11" s="23"/>
      <c r="G11" s="23">
        <v>0.26411141466389898</v>
      </c>
      <c r="H11" s="23">
        <v>0.21267746472204199</v>
      </c>
      <c r="I11" s="23">
        <v>0.28459589280133002</v>
      </c>
      <c r="J11" s="23">
        <v>0.300280414191474</v>
      </c>
      <c r="K11" s="23">
        <v>0.28875999739150998</v>
      </c>
      <c r="L11" s="23">
        <v>0.26309227444125499</v>
      </c>
      <c r="M11" s="23"/>
      <c r="N11" s="23">
        <v>0.20447823284486399</v>
      </c>
      <c r="O11" s="23">
        <v>0.213928829944767</v>
      </c>
      <c r="P11" s="23">
        <v>0.23738935785323401</v>
      </c>
      <c r="Q11" s="23">
        <v>0.23363317448378601</v>
      </c>
      <c r="R11" s="23">
        <v>0.27430135851678</v>
      </c>
      <c r="S11" s="23"/>
      <c r="T11" s="23">
        <v>0.250653716717818</v>
      </c>
      <c r="U11" s="23">
        <v>0.27929876049214902</v>
      </c>
      <c r="V11" s="23"/>
      <c r="W11" s="23">
        <v>0.29511571776346501</v>
      </c>
      <c r="X11" s="23">
        <v>0.26205847732309301</v>
      </c>
      <c r="Y11" s="23"/>
      <c r="Z11" s="23">
        <v>0.21378542634241601</v>
      </c>
      <c r="AA11" s="23">
        <v>0.30319413361395198</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A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142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132</v>
      </c>
      <c r="C9" s="14">
        <v>0.44444449595912799</v>
      </c>
      <c r="D9" s="14">
        <v>0.43571310551769399</v>
      </c>
      <c r="E9" s="14">
        <v>0.45306775769711399</v>
      </c>
      <c r="F9" s="14"/>
      <c r="G9" s="14">
        <v>0.34988101536001498</v>
      </c>
      <c r="H9" s="14">
        <v>0.42269186813467302</v>
      </c>
      <c r="I9" s="14">
        <v>0.38318501606703698</v>
      </c>
      <c r="J9" s="14">
        <v>0.45293334826951798</v>
      </c>
      <c r="K9" s="14">
        <v>0.483070255686049</v>
      </c>
      <c r="L9" s="14">
        <v>0.54193830021444001</v>
      </c>
      <c r="M9" s="14"/>
      <c r="N9" s="14">
        <v>0.35366989856097297</v>
      </c>
      <c r="O9" s="14">
        <v>0.470838522868395</v>
      </c>
      <c r="P9" s="14">
        <v>0.47823619371045001</v>
      </c>
      <c r="Q9" s="14">
        <v>0.45574610938764798</v>
      </c>
      <c r="R9" s="14">
        <v>0.43401079688570499</v>
      </c>
      <c r="S9" s="14"/>
      <c r="T9" s="14">
        <v>0.41026809523399399</v>
      </c>
      <c r="U9" s="14">
        <v>0.46594476650825101</v>
      </c>
      <c r="V9" s="14"/>
      <c r="W9" s="14">
        <v>0.53792570986947497</v>
      </c>
      <c r="X9" s="14">
        <v>0.42295582950621802</v>
      </c>
      <c r="Y9" s="14"/>
      <c r="Z9" s="14">
        <v>0.411400017298717</v>
      </c>
      <c r="AA9" s="14">
        <v>0.46565847591566301</v>
      </c>
    </row>
    <row r="10" spans="2:27" ht="28.8" x14ac:dyDescent="0.3">
      <c r="B10" s="15" t="s">
        <v>133</v>
      </c>
      <c r="C10" s="14">
        <v>0.35224397000584601</v>
      </c>
      <c r="D10" s="14">
        <v>0.333837246064005</v>
      </c>
      <c r="E10" s="14">
        <v>0.36872128506998503</v>
      </c>
      <c r="F10" s="14"/>
      <c r="G10" s="14">
        <v>0.37906468024408402</v>
      </c>
      <c r="H10" s="14">
        <v>0.32427482867095597</v>
      </c>
      <c r="I10" s="14">
        <v>0.29294664695401101</v>
      </c>
      <c r="J10" s="14">
        <v>0.37586818733458499</v>
      </c>
      <c r="K10" s="14">
        <v>0.334812276195598</v>
      </c>
      <c r="L10" s="14">
        <v>0.39784018578439501</v>
      </c>
      <c r="M10" s="14"/>
      <c r="N10" s="14">
        <v>0.233443356046933</v>
      </c>
      <c r="O10" s="14">
        <v>0.33112298093947101</v>
      </c>
      <c r="P10" s="14">
        <v>0.427392220041376</v>
      </c>
      <c r="Q10" s="14">
        <v>0.368206339552753</v>
      </c>
      <c r="R10" s="14">
        <v>0.44699082640162902</v>
      </c>
      <c r="S10" s="14"/>
      <c r="T10" s="14">
        <v>0.330780180505442</v>
      </c>
      <c r="U10" s="14">
        <v>0.36574677520115001</v>
      </c>
      <c r="V10" s="14"/>
      <c r="W10" s="14">
        <v>0.41029432869765903</v>
      </c>
      <c r="X10" s="14">
        <v>0.33889984723272398</v>
      </c>
      <c r="Y10" s="14"/>
      <c r="Z10" s="14">
        <v>0.33477933551960398</v>
      </c>
      <c r="AA10" s="14">
        <v>0.36345596126607399</v>
      </c>
    </row>
    <row r="11" spans="2:27" x14ac:dyDescent="0.3">
      <c r="B11" s="15" t="s">
        <v>134</v>
      </c>
      <c r="C11" s="14">
        <v>0.34497433766580199</v>
      </c>
      <c r="D11" s="14">
        <v>0.37422338424558299</v>
      </c>
      <c r="E11" s="14">
        <v>0.31674887741590801</v>
      </c>
      <c r="F11" s="14"/>
      <c r="G11" s="14">
        <v>0.32201329304637899</v>
      </c>
      <c r="H11" s="14">
        <v>0.34806556196576699</v>
      </c>
      <c r="I11" s="14">
        <v>0.40483566628166201</v>
      </c>
      <c r="J11" s="14">
        <v>0.34176017079827797</v>
      </c>
      <c r="K11" s="14">
        <v>0.34855909278470998</v>
      </c>
      <c r="L11" s="14">
        <v>0.30931283888253303</v>
      </c>
      <c r="M11" s="14"/>
      <c r="N11" s="14">
        <v>0.51528318647594795</v>
      </c>
      <c r="O11" s="14">
        <v>0.34657506595876197</v>
      </c>
      <c r="P11" s="14">
        <v>0.29353840922337099</v>
      </c>
      <c r="Q11" s="14">
        <v>0.35500804199443098</v>
      </c>
      <c r="R11" s="14">
        <v>0.29121222657256002</v>
      </c>
      <c r="S11" s="14"/>
      <c r="T11" s="14">
        <v>0.37805055245409402</v>
      </c>
      <c r="U11" s="14">
        <v>0.32416619076909903</v>
      </c>
      <c r="V11" s="14"/>
      <c r="W11" s="14">
        <v>0.31665717687692002</v>
      </c>
      <c r="X11" s="14">
        <v>0.35148364576774099</v>
      </c>
      <c r="Y11" s="14"/>
      <c r="Z11" s="14">
        <v>0.40531364402962</v>
      </c>
      <c r="AA11" s="14">
        <v>0.30623755355890803</v>
      </c>
    </row>
    <row r="12" spans="2:27" ht="28.8" x14ac:dyDescent="0.3">
      <c r="B12" s="15" t="s">
        <v>135</v>
      </c>
      <c r="C12" s="14">
        <v>0.31611575233775502</v>
      </c>
      <c r="D12" s="14">
        <v>0.30783451960542701</v>
      </c>
      <c r="E12" s="14">
        <v>0.322571425148863</v>
      </c>
      <c r="F12" s="14"/>
      <c r="G12" s="14">
        <v>0.27418186631443398</v>
      </c>
      <c r="H12" s="14">
        <v>0.30128159750158001</v>
      </c>
      <c r="I12" s="14">
        <v>0.30013988429579003</v>
      </c>
      <c r="J12" s="14">
        <v>0.33426636720547598</v>
      </c>
      <c r="K12" s="14">
        <v>0.28623558671931099</v>
      </c>
      <c r="L12" s="14">
        <v>0.37435377631717498</v>
      </c>
      <c r="M12" s="14"/>
      <c r="N12" s="14">
        <v>0.19407327182273501</v>
      </c>
      <c r="O12" s="14">
        <v>0.30192292224797801</v>
      </c>
      <c r="P12" s="14">
        <v>0.44043920834994599</v>
      </c>
      <c r="Q12" s="14">
        <v>0.301138332310183</v>
      </c>
      <c r="R12" s="14">
        <v>0.33471996128123599</v>
      </c>
      <c r="S12" s="14"/>
      <c r="T12" s="14">
        <v>0.30263250267313702</v>
      </c>
      <c r="U12" s="14">
        <v>0.32459802400826099</v>
      </c>
      <c r="V12" s="14"/>
      <c r="W12" s="14">
        <v>0.36399164125494399</v>
      </c>
      <c r="X12" s="14">
        <v>0.30511045014875299</v>
      </c>
      <c r="Y12" s="14"/>
      <c r="Z12" s="14">
        <v>0.26180654572839201</v>
      </c>
      <c r="AA12" s="14">
        <v>0.350981317393456</v>
      </c>
    </row>
    <row r="13" spans="2:27" x14ac:dyDescent="0.3">
      <c r="B13" s="15" t="s">
        <v>136</v>
      </c>
      <c r="C13" s="14">
        <v>0.304982813352354</v>
      </c>
      <c r="D13" s="14">
        <v>0.32618397668600602</v>
      </c>
      <c r="E13" s="14">
        <v>0.28445810852105502</v>
      </c>
      <c r="F13" s="14"/>
      <c r="G13" s="14">
        <v>0.30927813427143602</v>
      </c>
      <c r="H13" s="14">
        <v>0.31281378803135501</v>
      </c>
      <c r="I13" s="14">
        <v>0.30400869513952999</v>
      </c>
      <c r="J13" s="14">
        <v>0.31129997200307102</v>
      </c>
      <c r="K13" s="14">
        <v>0.33708160856653602</v>
      </c>
      <c r="L13" s="14">
        <v>0.269909433525158</v>
      </c>
      <c r="M13" s="14"/>
      <c r="N13" s="14">
        <v>0.45456506711141798</v>
      </c>
      <c r="O13" s="14">
        <v>0.29666796657976302</v>
      </c>
      <c r="P13" s="14">
        <v>0.25233418471139801</v>
      </c>
      <c r="Q13" s="14">
        <v>0.31838716061880101</v>
      </c>
      <c r="R13" s="14">
        <v>0.27260089173044</v>
      </c>
      <c r="S13" s="14"/>
      <c r="T13" s="14">
        <v>0.30430956121355701</v>
      </c>
      <c r="U13" s="14">
        <v>0.30540635424094298</v>
      </c>
      <c r="V13" s="14"/>
      <c r="W13" s="14">
        <v>0.31299024800020397</v>
      </c>
      <c r="X13" s="14">
        <v>0.30314213237386201</v>
      </c>
      <c r="Y13" s="14"/>
      <c r="Z13" s="14">
        <v>0.34104400498354398</v>
      </c>
      <c r="AA13" s="14">
        <v>0.28183215619312002</v>
      </c>
    </row>
    <row r="14" spans="2:27" ht="28.8" x14ac:dyDescent="0.3">
      <c r="B14" s="15" t="s">
        <v>137</v>
      </c>
      <c r="C14" s="14">
        <v>0.20472071981047299</v>
      </c>
      <c r="D14" s="14">
        <v>0.21944748044735199</v>
      </c>
      <c r="E14" s="14">
        <v>0.19113572365859199</v>
      </c>
      <c r="F14" s="14"/>
      <c r="G14" s="14">
        <v>0.23049167160428199</v>
      </c>
      <c r="H14" s="14">
        <v>0.188865108229088</v>
      </c>
      <c r="I14" s="14">
        <v>0.16860622158609601</v>
      </c>
      <c r="J14" s="14">
        <v>0.19584441459704599</v>
      </c>
      <c r="K14" s="14">
        <v>0.230050254113562</v>
      </c>
      <c r="L14" s="14">
        <v>0.21999495133479499</v>
      </c>
      <c r="M14" s="14"/>
      <c r="N14" s="14">
        <v>0.26386458082589398</v>
      </c>
      <c r="O14" s="14">
        <v>0.23879668670958101</v>
      </c>
      <c r="P14" s="14">
        <v>0.144229357347152</v>
      </c>
      <c r="Q14" s="14">
        <v>0.25294730646461799</v>
      </c>
      <c r="R14" s="14">
        <v>0.14718485525412001</v>
      </c>
      <c r="S14" s="14"/>
      <c r="T14" s="14">
        <v>0.185139234714292</v>
      </c>
      <c r="U14" s="14">
        <v>0.21703937298602299</v>
      </c>
      <c r="V14" s="14"/>
      <c r="W14" s="14">
        <v>0.22358852888435199</v>
      </c>
      <c r="X14" s="14">
        <v>0.20038354831979699</v>
      </c>
      <c r="Y14" s="14"/>
      <c r="Z14" s="14">
        <v>0.235088723061667</v>
      </c>
      <c r="AA14" s="14">
        <v>0.18522499046605501</v>
      </c>
    </row>
    <row r="15" spans="2:27" ht="28.8" x14ac:dyDescent="0.3">
      <c r="B15" s="15" t="s">
        <v>138</v>
      </c>
      <c r="C15" s="14">
        <v>0.190302915441346</v>
      </c>
      <c r="D15" s="14">
        <v>0.210309794466671</v>
      </c>
      <c r="E15" s="14">
        <v>0.17050220794769599</v>
      </c>
      <c r="F15" s="14"/>
      <c r="G15" s="14">
        <v>0.25540903095390599</v>
      </c>
      <c r="H15" s="14">
        <v>0.21564715065297099</v>
      </c>
      <c r="I15" s="14">
        <v>0.192089152070087</v>
      </c>
      <c r="J15" s="14">
        <v>0.21245927600589301</v>
      </c>
      <c r="K15" s="14">
        <v>0.16727475335094399</v>
      </c>
      <c r="L15" s="14">
        <v>0.122485384829259</v>
      </c>
      <c r="M15" s="14"/>
      <c r="N15" s="14">
        <v>0.269759713294282</v>
      </c>
      <c r="O15" s="14">
        <v>0.181966790796873</v>
      </c>
      <c r="P15" s="14">
        <v>0.150907685073631</v>
      </c>
      <c r="Q15" s="14">
        <v>0.23552480739767501</v>
      </c>
      <c r="R15" s="14">
        <v>0.23537188003097501</v>
      </c>
      <c r="S15" s="14"/>
      <c r="T15" s="14">
        <v>0.22881805319853399</v>
      </c>
      <c r="U15" s="14">
        <v>0.16607315852000701</v>
      </c>
      <c r="V15" s="14"/>
      <c r="W15" s="14">
        <v>0.13040445834349701</v>
      </c>
      <c r="X15" s="14">
        <v>0.20407186335909699</v>
      </c>
      <c r="Y15" s="14"/>
      <c r="Z15" s="14">
        <v>0.22085608949164201</v>
      </c>
      <c r="AA15" s="14">
        <v>0.17068830966794701</v>
      </c>
    </row>
    <row r="16" spans="2:27" x14ac:dyDescent="0.3">
      <c r="B16" s="15" t="s">
        <v>139</v>
      </c>
      <c r="C16" s="14">
        <v>0.18569379641919601</v>
      </c>
      <c r="D16" s="14">
        <v>0.19418908340280999</v>
      </c>
      <c r="E16" s="14">
        <v>0.176883423633553</v>
      </c>
      <c r="F16" s="14"/>
      <c r="G16" s="14">
        <v>0.21154048560990199</v>
      </c>
      <c r="H16" s="14">
        <v>0.17976705828991901</v>
      </c>
      <c r="I16" s="14">
        <v>0.199296927474932</v>
      </c>
      <c r="J16" s="14">
        <v>0.167346334950257</v>
      </c>
      <c r="K16" s="14">
        <v>0.16438527212072601</v>
      </c>
      <c r="L16" s="14">
        <v>0.191434419273079</v>
      </c>
      <c r="M16" s="14"/>
      <c r="N16" s="14">
        <v>0.202742630890967</v>
      </c>
      <c r="O16" s="14">
        <v>0.184475369144455</v>
      </c>
      <c r="P16" s="14">
        <v>0.19019348895518201</v>
      </c>
      <c r="Q16" s="14">
        <v>0.20725733089276199</v>
      </c>
      <c r="R16" s="14">
        <v>0.20568953300304299</v>
      </c>
      <c r="S16" s="14"/>
      <c r="T16" s="14">
        <v>0.17197462849102399</v>
      </c>
      <c r="U16" s="14">
        <v>0.19432448355728399</v>
      </c>
      <c r="V16" s="14"/>
      <c r="W16" s="14">
        <v>0.17794879352258799</v>
      </c>
      <c r="X16" s="14">
        <v>0.187474151818535</v>
      </c>
      <c r="Y16" s="14"/>
      <c r="Z16" s="14">
        <v>0.21037550131553701</v>
      </c>
      <c r="AA16" s="14">
        <v>0.16984857161341499</v>
      </c>
    </row>
    <row r="17" spans="2:27" x14ac:dyDescent="0.3">
      <c r="B17" s="15" t="s">
        <v>140</v>
      </c>
      <c r="C17" s="14">
        <v>0.123962060591794</v>
      </c>
      <c r="D17" s="14">
        <v>0.12592384007688001</v>
      </c>
      <c r="E17" s="14">
        <v>0.122524730635289</v>
      </c>
      <c r="F17" s="14"/>
      <c r="G17" s="14">
        <v>0.19020600871540799</v>
      </c>
      <c r="H17" s="14">
        <v>0.18029546827829701</v>
      </c>
      <c r="I17" s="14">
        <v>0.14419457034268801</v>
      </c>
      <c r="J17" s="14">
        <v>9.8097606095473799E-2</v>
      </c>
      <c r="K17" s="14">
        <v>8.5206937710098296E-2</v>
      </c>
      <c r="L17" s="14">
        <v>6.4691345001437403E-2</v>
      </c>
      <c r="M17" s="14"/>
      <c r="N17" s="14">
        <v>0.18451964805590901</v>
      </c>
      <c r="O17" s="14">
        <v>0.113550426677108</v>
      </c>
      <c r="P17" s="14">
        <v>9.9693048950779198E-2</v>
      </c>
      <c r="Q17" s="14">
        <v>0.14589379917352399</v>
      </c>
      <c r="R17" s="14">
        <v>0.15473623150862401</v>
      </c>
      <c r="S17" s="14"/>
      <c r="T17" s="14">
        <v>0.142414723784487</v>
      </c>
      <c r="U17" s="14">
        <v>0.112353545868856</v>
      </c>
      <c r="V17" s="14"/>
      <c r="W17" s="14">
        <v>7.5495531561338702E-2</v>
      </c>
      <c r="X17" s="14">
        <v>0.13510313410699901</v>
      </c>
      <c r="Y17" s="14"/>
      <c r="Z17" s="14">
        <v>0.16143252546644099</v>
      </c>
      <c r="AA17" s="14">
        <v>9.9906674547374605E-2</v>
      </c>
    </row>
    <row r="18" spans="2:27" x14ac:dyDescent="0.3">
      <c r="B18" s="15" t="s">
        <v>141</v>
      </c>
      <c r="C18" s="14">
        <v>2.0276789137874701E-2</v>
      </c>
      <c r="D18" s="14">
        <v>2.0199295317043599E-2</v>
      </c>
      <c r="E18" s="14">
        <v>2.04305085621664E-2</v>
      </c>
      <c r="F18" s="14"/>
      <c r="G18" s="14">
        <v>7.1749133786442902E-3</v>
      </c>
      <c r="H18" s="14">
        <v>1.7684153520666299E-2</v>
      </c>
      <c r="I18" s="14">
        <v>3.64090396850437E-2</v>
      </c>
      <c r="J18" s="14">
        <v>1.25906398954532E-2</v>
      </c>
      <c r="K18" s="14">
        <v>2.8006100151852901E-2</v>
      </c>
      <c r="L18" s="14">
        <v>1.9032965321172799E-2</v>
      </c>
      <c r="M18" s="14"/>
      <c r="N18" s="14">
        <v>1.0313666680827401E-2</v>
      </c>
      <c r="O18" s="14">
        <v>2.2809895835912902E-2</v>
      </c>
      <c r="P18" s="14">
        <v>2.84430047019745E-2</v>
      </c>
      <c r="Q18" s="14">
        <v>1.29468660202453E-2</v>
      </c>
      <c r="R18" s="14">
        <v>7.0753518761484504E-3</v>
      </c>
      <c r="S18" s="14"/>
      <c r="T18" s="14">
        <v>2.2916061145642399E-2</v>
      </c>
      <c r="U18" s="14">
        <v>1.8616431083318102E-2</v>
      </c>
      <c r="V18" s="14"/>
      <c r="W18" s="14">
        <v>1.9937776323324E-2</v>
      </c>
      <c r="X18" s="14">
        <v>2.0354718520586099E-2</v>
      </c>
      <c r="Y18" s="14"/>
      <c r="Z18" s="14">
        <v>1.3110927380220501E-2</v>
      </c>
      <c r="AA18" s="14">
        <v>2.4877147620161699E-2</v>
      </c>
    </row>
    <row r="19" spans="2:27" x14ac:dyDescent="0.3">
      <c r="B19" s="15" t="s">
        <v>102</v>
      </c>
      <c r="C19" s="23">
        <v>4.6743445948784199E-2</v>
      </c>
      <c r="D19" s="23">
        <v>3.5984942399176101E-2</v>
      </c>
      <c r="E19" s="23">
        <v>5.7423789259195099E-2</v>
      </c>
      <c r="F19" s="23"/>
      <c r="G19" s="23">
        <v>4.98378346414537E-2</v>
      </c>
      <c r="H19" s="23">
        <v>5.3143044692935897E-2</v>
      </c>
      <c r="I19" s="23">
        <v>3.9954729432638197E-2</v>
      </c>
      <c r="J19" s="23">
        <v>4.6675137298840798E-2</v>
      </c>
      <c r="K19" s="23">
        <v>5.7343916331400201E-2</v>
      </c>
      <c r="L19" s="23">
        <v>3.7946795203299501E-2</v>
      </c>
      <c r="M19" s="23"/>
      <c r="N19" s="23">
        <v>2.1325121964893199E-2</v>
      </c>
      <c r="O19" s="23">
        <v>3.3931905072979898E-2</v>
      </c>
      <c r="P19" s="23">
        <v>2.1934873240933399E-2</v>
      </c>
      <c r="Q19" s="23">
        <v>1.09822685647177E-2</v>
      </c>
      <c r="R19" s="23">
        <v>3.6563270737644399E-2</v>
      </c>
      <c r="S19" s="23"/>
      <c r="T19" s="23">
        <v>4.6144758885895698E-2</v>
      </c>
      <c r="U19" s="23">
        <v>4.7120078173162799E-2</v>
      </c>
      <c r="V19" s="23"/>
      <c r="W19" s="23">
        <v>3.3567514766175199E-2</v>
      </c>
      <c r="X19" s="23">
        <v>4.9772216955770998E-2</v>
      </c>
      <c r="Y19" s="23"/>
      <c r="Z19" s="23">
        <v>2.6675338570560501E-2</v>
      </c>
      <c r="AA19" s="23">
        <v>5.9626821476123103E-2</v>
      </c>
    </row>
    <row r="20" spans="2:27" x14ac:dyDescent="0.3">
      <c r="B20" s="16"/>
    </row>
    <row r="21" spans="2:27" x14ac:dyDescent="0.3">
      <c r="B21" t="s">
        <v>57</v>
      </c>
    </row>
    <row r="22" spans="2:27" x14ac:dyDescent="0.3">
      <c r="B22" t="s">
        <v>58</v>
      </c>
    </row>
    <row r="24" spans="2:27" x14ac:dyDescent="0.3">
      <c r="B24"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A3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165</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143</v>
      </c>
      <c r="C9" s="14">
        <v>0.48832815056233603</v>
      </c>
      <c r="D9" s="14">
        <v>0.54895975283470799</v>
      </c>
      <c r="E9" s="14">
        <v>0.43023100650387902</v>
      </c>
      <c r="F9" s="14"/>
      <c r="G9" s="14">
        <v>0.43987411689012901</v>
      </c>
      <c r="H9" s="14">
        <v>0.39844454490634601</v>
      </c>
      <c r="I9" s="14">
        <v>0.42616478614198899</v>
      </c>
      <c r="J9" s="14">
        <v>0.49573629145421699</v>
      </c>
      <c r="K9" s="14">
        <v>0.54546226837759904</v>
      </c>
      <c r="L9" s="14">
        <v>0.59969619478106795</v>
      </c>
      <c r="M9" s="14"/>
      <c r="N9" s="14">
        <v>0.53726849844990199</v>
      </c>
      <c r="O9" s="14">
        <v>0.54575714776274997</v>
      </c>
      <c r="P9" s="14">
        <v>0.43280785687430701</v>
      </c>
      <c r="Q9" s="14">
        <v>0.60498954564803198</v>
      </c>
      <c r="R9" s="14">
        <v>0.487427015442156</v>
      </c>
      <c r="S9" s="14"/>
      <c r="T9" s="14">
        <v>0.421931142362931</v>
      </c>
      <c r="U9" s="14">
        <v>0.53009830802920099</v>
      </c>
      <c r="V9" s="14"/>
      <c r="W9" s="14">
        <v>0.55754011695329297</v>
      </c>
      <c r="X9" s="14">
        <v>0.472418292334011</v>
      </c>
      <c r="Y9" s="14"/>
      <c r="Z9" s="14">
        <v>0.50566914733686197</v>
      </c>
      <c r="AA9" s="14">
        <v>0.47719553256035102</v>
      </c>
    </row>
    <row r="10" spans="2:27" x14ac:dyDescent="0.3">
      <c r="B10" s="15" t="s">
        <v>144</v>
      </c>
      <c r="C10" s="14">
        <v>0.45648521942509601</v>
      </c>
      <c r="D10" s="14">
        <v>0.527239815126886</v>
      </c>
      <c r="E10" s="14">
        <v>0.38838537344114399</v>
      </c>
      <c r="F10" s="14"/>
      <c r="G10" s="14">
        <v>0.436184417431145</v>
      </c>
      <c r="H10" s="14">
        <v>0.431726061438297</v>
      </c>
      <c r="I10" s="14">
        <v>0.42613982326855099</v>
      </c>
      <c r="J10" s="14">
        <v>0.469995274043079</v>
      </c>
      <c r="K10" s="14">
        <v>0.50338127499799601</v>
      </c>
      <c r="L10" s="14">
        <v>0.472331047947737</v>
      </c>
      <c r="M10" s="14"/>
      <c r="N10" s="14">
        <v>0.42676751110599098</v>
      </c>
      <c r="O10" s="14">
        <v>0.53037995788427095</v>
      </c>
      <c r="P10" s="14">
        <v>0.55655642840194197</v>
      </c>
      <c r="Q10" s="14">
        <v>0.46659391559318197</v>
      </c>
      <c r="R10" s="14">
        <v>0.33694528423138198</v>
      </c>
      <c r="S10" s="14"/>
      <c r="T10" s="14">
        <v>0.44086649579757098</v>
      </c>
      <c r="U10" s="14">
        <v>0.46631091132063801</v>
      </c>
      <c r="V10" s="14"/>
      <c r="W10" s="14">
        <v>0.48384554587379702</v>
      </c>
      <c r="X10" s="14">
        <v>0.450195860263984</v>
      </c>
      <c r="Y10" s="14"/>
      <c r="Z10" s="14">
        <v>0.43836691757113699</v>
      </c>
      <c r="AA10" s="14">
        <v>0.46811685375427697</v>
      </c>
    </row>
    <row r="11" spans="2:27" x14ac:dyDescent="0.3">
      <c r="B11" s="15" t="s">
        <v>145</v>
      </c>
      <c r="C11" s="14">
        <v>0.40337765216064803</v>
      </c>
      <c r="D11" s="14">
        <v>0.48627562030094301</v>
      </c>
      <c r="E11" s="14">
        <v>0.32322131812775401</v>
      </c>
      <c r="F11" s="14"/>
      <c r="G11" s="14">
        <v>0.33925126194699501</v>
      </c>
      <c r="H11" s="14">
        <v>0.30816070375258298</v>
      </c>
      <c r="I11" s="14">
        <v>0.38243068491232302</v>
      </c>
      <c r="J11" s="14">
        <v>0.41938120200708501</v>
      </c>
      <c r="K11" s="14">
        <v>0.41885711690906102</v>
      </c>
      <c r="L11" s="14">
        <v>0.51700164400384396</v>
      </c>
      <c r="M11" s="14"/>
      <c r="N11" s="14">
        <v>0.44716243500562802</v>
      </c>
      <c r="O11" s="14">
        <v>0.43532270773760001</v>
      </c>
      <c r="P11" s="14">
        <v>0.39075460278002</v>
      </c>
      <c r="Q11" s="14">
        <v>0.50778890985292602</v>
      </c>
      <c r="R11" s="14">
        <v>0.39549496220069003</v>
      </c>
      <c r="S11" s="14"/>
      <c r="T11" s="14">
        <v>0.35635542492474198</v>
      </c>
      <c r="U11" s="14">
        <v>0.432959193397985</v>
      </c>
      <c r="V11" s="14"/>
      <c r="W11" s="14">
        <v>0.45278644329509499</v>
      </c>
      <c r="X11" s="14">
        <v>0.39201997944634298</v>
      </c>
      <c r="Y11" s="14"/>
      <c r="Z11" s="14">
        <v>0.41800488160142701</v>
      </c>
      <c r="AA11" s="14">
        <v>0.39398722553702897</v>
      </c>
    </row>
    <row r="12" spans="2:27" x14ac:dyDescent="0.3">
      <c r="B12" s="15" t="s">
        <v>146</v>
      </c>
      <c r="C12" s="14">
        <v>0.36352572843785902</v>
      </c>
      <c r="D12" s="14">
        <v>0.42419077668284899</v>
      </c>
      <c r="E12" s="14">
        <v>0.30491533131742499</v>
      </c>
      <c r="F12" s="14"/>
      <c r="G12" s="14">
        <v>0.29729818974890299</v>
      </c>
      <c r="H12" s="14">
        <v>0.22442688991026399</v>
      </c>
      <c r="I12" s="14">
        <v>0.33143581547124001</v>
      </c>
      <c r="J12" s="14">
        <v>0.36768418284024501</v>
      </c>
      <c r="K12" s="14">
        <v>0.38800794082231499</v>
      </c>
      <c r="L12" s="14">
        <v>0.52679152000232499</v>
      </c>
      <c r="M12" s="14"/>
      <c r="N12" s="14">
        <v>0.35569524235719502</v>
      </c>
      <c r="O12" s="14">
        <v>0.42407338192372002</v>
      </c>
      <c r="P12" s="14">
        <v>0.36378060631291298</v>
      </c>
      <c r="Q12" s="14">
        <v>0.43483788377799099</v>
      </c>
      <c r="R12" s="14">
        <v>0.36316548993261299</v>
      </c>
      <c r="S12" s="14"/>
      <c r="T12" s="14">
        <v>0.29967113655212502</v>
      </c>
      <c r="U12" s="14">
        <v>0.40369645947500499</v>
      </c>
      <c r="V12" s="14"/>
      <c r="W12" s="14">
        <v>0.47517290997962802</v>
      </c>
      <c r="X12" s="14">
        <v>0.33786122383632899</v>
      </c>
      <c r="Y12" s="14"/>
      <c r="Z12" s="14">
        <v>0.33966144890398597</v>
      </c>
      <c r="AA12" s="14">
        <v>0.378846180393278</v>
      </c>
    </row>
    <row r="13" spans="2:27" x14ac:dyDescent="0.3">
      <c r="B13" s="15" t="s">
        <v>147</v>
      </c>
      <c r="C13" s="14">
        <v>0.31327163944104702</v>
      </c>
      <c r="D13" s="14">
        <v>0.35522803661679903</v>
      </c>
      <c r="E13" s="14">
        <v>0.27272742253389698</v>
      </c>
      <c r="F13" s="14"/>
      <c r="G13" s="14">
        <v>0.25579207447443197</v>
      </c>
      <c r="H13" s="14">
        <v>0.180685434456411</v>
      </c>
      <c r="I13" s="14">
        <v>0.27359550885345901</v>
      </c>
      <c r="J13" s="14">
        <v>0.34797485094109698</v>
      </c>
      <c r="K13" s="14">
        <v>0.33712760797900798</v>
      </c>
      <c r="L13" s="14">
        <v>0.44726901105640698</v>
      </c>
      <c r="M13" s="14"/>
      <c r="N13" s="14">
        <v>0.29993325922198599</v>
      </c>
      <c r="O13" s="14">
        <v>0.367004936195447</v>
      </c>
      <c r="P13" s="14">
        <v>0.31098310990789901</v>
      </c>
      <c r="Q13" s="14">
        <v>0.40635728422501899</v>
      </c>
      <c r="R13" s="14">
        <v>0.24482872297641001</v>
      </c>
      <c r="S13" s="14"/>
      <c r="T13" s="14">
        <v>0.25494056289727401</v>
      </c>
      <c r="U13" s="14">
        <v>0.34996754364696903</v>
      </c>
      <c r="V13" s="14"/>
      <c r="W13" s="14">
        <v>0.420058402852727</v>
      </c>
      <c r="X13" s="14">
        <v>0.28872440642436598</v>
      </c>
      <c r="Y13" s="14"/>
      <c r="Z13" s="14">
        <v>0.28539583248378497</v>
      </c>
      <c r="AA13" s="14">
        <v>0.33116742215684702</v>
      </c>
    </row>
    <row r="14" spans="2:27" x14ac:dyDescent="0.3">
      <c r="B14" s="15" t="s">
        <v>148</v>
      </c>
      <c r="C14" s="14">
        <v>0.247694963752428</v>
      </c>
      <c r="D14" s="14">
        <v>0.26713271768163299</v>
      </c>
      <c r="E14" s="14">
        <v>0.228876485615055</v>
      </c>
      <c r="F14" s="14"/>
      <c r="G14" s="14">
        <v>0.23149120100315601</v>
      </c>
      <c r="H14" s="14">
        <v>0.187193893206961</v>
      </c>
      <c r="I14" s="14">
        <v>0.19372900397384399</v>
      </c>
      <c r="J14" s="14">
        <v>0.26894951746010298</v>
      </c>
      <c r="K14" s="14">
        <v>0.25871562196280701</v>
      </c>
      <c r="L14" s="14">
        <v>0.326818493390575</v>
      </c>
      <c r="M14" s="14"/>
      <c r="N14" s="14">
        <v>0.25486431420125599</v>
      </c>
      <c r="O14" s="14">
        <v>0.24105855414055599</v>
      </c>
      <c r="P14" s="14">
        <v>0.21949674262093999</v>
      </c>
      <c r="Q14" s="14">
        <v>0.34049431760919502</v>
      </c>
      <c r="R14" s="14">
        <v>0.30908852386188201</v>
      </c>
      <c r="S14" s="14"/>
      <c r="T14" s="14">
        <v>0.21100127354039999</v>
      </c>
      <c r="U14" s="14">
        <v>0.270778853520378</v>
      </c>
      <c r="V14" s="14"/>
      <c r="W14" s="14">
        <v>0.29290407032864002</v>
      </c>
      <c r="X14" s="14">
        <v>0.23730267880861</v>
      </c>
      <c r="Y14" s="14"/>
      <c r="Z14" s="14">
        <v>0.23673909887997799</v>
      </c>
      <c r="AA14" s="14">
        <v>0.25472843824597702</v>
      </c>
    </row>
    <row r="15" spans="2:27" x14ac:dyDescent="0.3">
      <c r="B15" s="15" t="s">
        <v>149</v>
      </c>
      <c r="C15" s="14">
        <v>0.24568609888744899</v>
      </c>
      <c r="D15" s="14">
        <v>0.27841583971640599</v>
      </c>
      <c r="E15" s="14">
        <v>0.21468788920179099</v>
      </c>
      <c r="F15" s="14"/>
      <c r="G15" s="14">
        <v>0.235114431558621</v>
      </c>
      <c r="H15" s="14">
        <v>0.19418259687392</v>
      </c>
      <c r="I15" s="14">
        <v>0.191531661453678</v>
      </c>
      <c r="J15" s="14">
        <v>0.25944667485697398</v>
      </c>
      <c r="K15" s="14">
        <v>0.25696394543463702</v>
      </c>
      <c r="L15" s="14">
        <v>0.31980961529199903</v>
      </c>
      <c r="M15" s="14"/>
      <c r="N15" s="14">
        <v>0.254316577813055</v>
      </c>
      <c r="O15" s="14">
        <v>0.23031591342379301</v>
      </c>
      <c r="P15" s="14">
        <v>0.23756893213913299</v>
      </c>
      <c r="Q15" s="14">
        <v>0.32637507762422702</v>
      </c>
      <c r="R15" s="14">
        <v>0.28927295505545703</v>
      </c>
      <c r="S15" s="14"/>
      <c r="T15" s="14">
        <v>0.20085860372872899</v>
      </c>
      <c r="U15" s="14">
        <v>0.27388694079890202</v>
      </c>
      <c r="V15" s="14"/>
      <c r="W15" s="14">
        <v>0.28843480596002902</v>
      </c>
      <c r="X15" s="14">
        <v>0.235859389657327</v>
      </c>
      <c r="Y15" s="14"/>
      <c r="Z15" s="14">
        <v>0.24476181347029399</v>
      </c>
      <c r="AA15" s="14">
        <v>0.246279474032361</v>
      </c>
    </row>
    <row r="16" spans="2:27" x14ac:dyDescent="0.3">
      <c r="B16" s="15" t="s">
        <v>150</v>
      </c>
      <c r="C16" s="14">
        <v>0.22987010919057099</v>
      </c>
      <c r="D16" s="14">
        <v>0.27997974904527601</v>
      </c>
      <c r="E16" s="14">
        <v>0.18184815227621101</v>
      </c>
      <c r="F16" s="14"/>
      <c r="G16" s="14">
        <v>0.18388183697885599</v>
      </c>
      <c r="H16" s="14">
        <v>0.16084957218887999</v>
      </c>
      <c r="I16" s="14">
        <v>0.17125170586284899</v>
      </c>
      <c r="J16" s="14">
        <v>0.27515822526350803</v>
      </c>
      <c r="K16" s="14">
        <v>0.25928894291197402</v>
      </c>
      <c r="L16" s="14">
        <v>0.30768018420049298</v>
      </c>
      <c r="M16" s="14"/>
      <c r="N16" s="14">
        <v>0.21041998726543901</v>
      </c>
      <c r="O16" s="14">
        <v>0.24831645962983101</v>
      </c>
      <c r="P16" s="14">
        <v>0.232472546379275</v>
      </c>
      <c r="Q16" s="14">
        <v>0.33732679900190898</v>
      </c>
      <c r="R16" s="14">
        <v>0.19787038884230401</v>
      </c>
      <c r="S16" s="14"/>
      <c r="T16" s="14">
        <v>0.196962817636221</v>
      </c>
      <c r="U16" s="14">
        <v>0.250571986990625</v>
      </c>
      <c r="V16" s="14"/>
      <c r="W16" s="14">
        <v>0.26209764999041302</v>
      </c>
      <c r="X16" s="14">
        <v>0.222461916187113</v>
      </c>
      <c r="Y16" s="14"/>
      <c r="Z16" s="14">
        <v>0.207182452363811</v>
      </c>
      <c r="AA16" s="14">
        <v>0.24443518985441701</v>
      </c>
    </row>
    <row r="17" spans="2:27" x14ac:dyDescent="0.3">
      <c r="B17" s="15" t="s">
        <v>151</v>
      </c>
      <c r="C17" s="14">
        <v>0.18572037618648601</v>
      </c>
      <c r="D17" s="14">
        <v>0.23554127633592001</v>
      </c>
      <c r="E17" s="14">
        <v>0.13700918232568801</v>
      </c>
      <c r="F17" s="14"/>
      <c r="G17" s="14">
        <v>0.191054494798267</v>
      </c>
      <c r="H17" s="14">
        <v>0.109044464071262</v>
      </c>
      <c r="I17" s="14">
        <v>0.13760797897861499</v>
      </c>
      <c r="J17" s="14">
        <v>0.221009828506115</v>
      </c>
      <c r="K17" s="14">
        <v>0.18956680525202799</v>
      </c>
      <c r="L17" s="14">
        <v>0.252351100064717</v>
      </c>
      <c r="M17" s="14"/>
      <c r="N17" s="14">
        <v>0.176640668181101</v>
      </c>
      <c r="O17" s="14">
        <v>0.197472161559687</v>
      </c>
      <c r="P17" s="14">
        <v>0.18626225587085901</v>
      </c>
      <c r="Q17" s="14">
        <v>0.245947581796264</v>
      </c>
      <c r="R17" s="14">
        <v>0.22940913441642599</v>
      </c>
      <c r="S17" s="14"/>
      <c r="T17" s="14">
        <v>0.14987478894613901</v>
      </c>
      <c r="U17" s="14">
        <v>0.208270726934593</v>
      </c>
      <c r="V17" s="14"/>
      <c r="W17" s="14">
        <v>0.23387967189373099</v>
      </c>
      <c r="X17" s="14">
        <v>0.174649926854788</v>
      </c>
      <c r="Y17" s="14"/>
      <c r="Z17" s="14">
        <v>0.16514595420673001</v>
      </c>
      <c r="AA17" s="14">
        <v>0.198928796872472</v>
      </c>
    </row>
    <row r="18" spans="2:27" x14ac:dyDescent="0.3">
      <c r="B18" s="15" t="s">
        <v>152</v>
      </c>
      <c r="C18" s="14">
        <v>0.175450066939074</v>
      </c>
      <c r="D18" s="14">
        <v>0.186549455818073</v>
      </c>
      <c r="E18" s="14">
        <v>0.165292677689023</v>
      </c>
      <c r="F18" s="14"/>
      <c r="G18" s="14">
        <v>0.22919914220055099</v>
      </c>
      <c r="H18" s="14">
        <v>0.15548526581743</v>
      </c>
      <c r="I18" s="14">
        <v>0.14444687672902201</v>
      </c>
      <c r="J18" s="14">
        <v>0.19891591037258599</v>
      </c>
      <c r="K18" s="14">
        <v>0.14473466773357699</v>
      </c>
      <c r="L18" s="14">
        <v>0.182704773013487</v>
      </c>
      <c r="M18" s="14"/>
      <c r="N18" s="14">
        <v>0.185184542704766</v>
      </c>
      <c r="O18" s="14">
        <v>0.19455850566461</v>
      </c>
      <c r="P18" s="14">
        <v>0.16354004469266301</v>
      </c>
      <c r="Q18" s="14">
        <v>0.17583736351945001</v>
      </c>
      <c r="R18" s="14">
        <v>0.23187120794562299</v>
      </c>
      <c r="S18" s="14"/>
      <c r="T18" s="14">
        <v>0.16138579174265599</v>
      </c>
      <c r="U18" s="14">
        <v>0.18429786001805401</v>
      </c>
      <c r="V18" s="14"/>
      <c r="W18" s="14">
        <v>0.157818103616748</v>
      </c>
      <c r="X18" s="14">
        <v>0.17950315271849801</v>
      </c>
      <c r="Y18" s="14"/>
      <c r="Z18" s="14">
        <v>0.14641236008862499</v>
      </c>
      <c r="AA18" s="14">
        <v>0.19409176915624701</v>
      </c>
    </row>
    <row r="19" spans="2:27" x14ac:dyDescent="0.3">
      <c r="B19" s="15" t="s">
        <v>52</v>
      </c>
      <c r="C19" s="14">
        <v>0.16064816462534001</v>
      </c>
      <c r="D19" s="14">
        <v>9.5857961331956607E-2</v>
      </c>
      <c r="E19" s="14">
        <v>0.22369315717842</v>
      </c>
      <c r="F19" s="14"/>
      <c r="G19" s="14">
        <v>0.138101736353547</v>
      </c>
      <c r="H19" s="14">
        <v>0.174361323866462</v>
      </c>
      <c r="I19" s="14">
        <v>0.19469989602798099</v>
      </c>
      <c r="J19" s="14">
        <v>0.18061645886022101</v>
      </c>
      <c r="K19" s="14">
        <v>0.14928232508582601</v>
      </c>
      <c r="L19" s="14">
        <v>0.12829310812907799</v>
      </c>
      <c r="M19" s="14"/>
      <c r="N19" s="14">
        <v>0.121957746662662</v>
      </c>
      <c r="O19" s="14">
        <v>9.5206988193387701E-2</v>
      </c>
      <c r="P19" s="14">
        <v>8.7049070311131294E-2</v>
      </c>
      <c r="Q19" s="14">
        <v>8.4941083108795404E-2</v>
      </c>
      <c r="R19" s="14">
        <v>0.23825667160377501</v>
      </c>
      <c r="S19" s="14"/>
      <c r="T19" s="14">
        <v>0.19028143707193801</v>
      </c>
      <c r="U19" s="14">
        <v>0.14200596236472701</v>
      </c>
      <c r="V19" s="14"/>
      <c r="W19" s="14">
        <v>0.14527501005205801</v>
      </c>
      <c r="X19" s="14">
        <v>0.164182014659328</v>
      </c>
      <c r="Y19" s="14"/>
      <c r="Z19" s="14">
        <v>0.13662413798102099</v>
      </c>
      <c r="AA19" s="14">
        <v>0.17607117144428</v>
      </c>
    </row>
    <row r="20" spans="2:27" x14ac:dyDescent="0.3">
      <c r="B20" s="15" t="s">
        <v>153</v>
      </c>
      <c r="C20" s="14">
        <v>6.4248401715600395E-2</v>
      </c>
      <c r="D20" s="14">
        <v>8.2499541247699607E-2</v>
      </c>
      <c r="E20" s="14">
        <v>4.6682645914297702E-2</v>
      </c>
      <c r="F20" s="14"/>
      <c r="G20" s="14">
        <v>7.0237143259499701E-2</v>
      </c>
      <c r="H20" s="14">
        <v>5.8063023258402499E-2</v>
      </c>
      <c r="I20" s="14">
        <v>7.8872326821353603E-2</v>
      </c>
      <c r="J20" s="14">
        <v>5.64057595562008E-2</v>
      </c>
      <c r="K20" s="14">
        <v>5.55984876279687E-2</v>
      </c>
      <c r="L20" s="14">
        <v>6.5570002047653106E-2</v>
      </c>
      <c r="M20" s="14"/>
      <c r="N20" s="14">
        <v>6.3709796040509498E-2</v>
      </c>
      <c r="O20" s="14">
        <v>8.5377949839670605E-2</v>
      </c>
      <c r="P20" s="14">
        <v>6.7431777254473801E-2</v>
      </c>
      <c r="Q20" s="14">
        <v>6.5354649975947796E-2</v>
      </c>
      <c r="R20" s="14">
        <v>5.7164346056618701E-2</v>
      </c>
      <c r="S20" s="14"/>
      <c r="T20" s="14">
        <v>6.7209631913080894E-2</v>
      </c>
      <c r="U20" s="14">
        <v>6.2385500735590502E-2</v>
      </c>
      <c r="V20" s="14"/>
      <c r="W20" s="14">
        <v>5.6165613162613301E-2</v>
      </c>
      <c r="X20" s="14">
        <v>6.6106404408966396E-2</v>
      </c>
      <c r="Y20" s="14"/>
      <c r="Z20" s="14">
        <v>7.2694521244472898E-2</v>
      </c>
      <c r="AA20" s="14">
        <v>5.8826140034993098E-2</v>
      </c>
    </row>
    <row r="21" spans="2:27" x14ac:dyDescent="0.3">
      <c r="B21" s="15" t="s">
        <v>154</v>
      </c>
      <c r="C21" s="14">
        <v>6.3991691059103795E-2</v>
      </c>
      <c r="D21" s="14">
        <v>9.4187552066076902E-2</v>
      </c>
      <c r="E21" s="14">
        <v>3.47668579883669E-2</v>
      </c>
      <c r="F21" s="14"/>
      <c r="G21" s="14">
        <v>7.9134196621029093E-2</v>
      </c>
      <c r="H21" s="14">
        <v>5.0749637828700601E-2</v>
      </c>
      <c r="I21" s="14">
        <v>8.0992241145278102E-2</v>
      </c>
      <c r="J21" s="14">
        <v>8.8374933187624405E-2</v>
      </c>
      <c r="K21" s="14">
        <v>3.4531598918518001E-2</v>
      </c>
      <c r="L21" s="14">
        <v>5.0881705215875997E-2</v>
      </c>
      <c r="M21" s="14"/>
      <c r="N21" s="14">
        <v>8.0024749017051602E-2</v>
      </c>
      <c r="O21" s="14">
        <v>4.9882046495813501E-2</v>
      </c>
      <c r="P21" s="14">
        <v>5.6059651412826698E-2</v>
      </c>
      <c r="Q21" s="14">
        <v>0.105834638758962</v>
      </c>
      <c r="R21" s="14">
        <v>8.3842383116894001E-2</v>
      </c>
      <c r="S21" s="14"/>
      <c r="T21" s="14">
        <v>6.5089311090603896E-2</v>
      </c>
      <c r="U21" s="14">
        <v>6.3301181609990501E-2</v>
      </c>
      <c r="V21" s="14"/>
      <c r="W21" s="14">
        <v>4.27187519578082E-2</v>
      </c>
      <c r="X21" s="14">
        <v>6.8881733386316604E-2</v>
      </c>
      <c r="Y21" s="14"/>
      <c r="Z21" s="14">
        <v>7.9759271814025506E-2</v>
      </c>
      <c r="AA21" s="14">
        <v>5.3869178746670798E-2</v>
      </c>
    </row>
    <row r="22" spans="2:27" x14ac:dyDescent="0.3">
      <c r="B22" s="15" t="s">
        <v>155</v>
      </c>
      <c r="C22" s="14">
        <v>5.7023925252304701E-2</v>
      </c>
      <c r="D22" s="14">
        <v>6.8186017321196196E-2</v>
      </c>
      <c r="E22" s="14">
        <v>4.63492826256462E-2</v>
      </c>
      <c r="F22" s="14"/>
      <c r="G22" s="14">
        <v>5.6954887318141398E-2</v>
      </c>
      <c r="H22" s="14">
        <v>3.3283284455659201E-2</v>
      </c>
      <c r="I22" s="14">
        <v>6.7316907866679807E-2</v>
      </c>
      <c r="J22" s="14">
        <v>6.89768529869242E-2</v>
      </c>
      <c r="K22" s="14">
        <v>4.62102970072635E-2</v>
      </c>
      <c r="L22" s="14">
        <v>6.55621839772174E-2</v>
      </c>
      <c r="M22" s="14"/>
      <c r="N22" s="14">
        <v>6.0118516466383498E-2</v>
      </c>
      <c r="O22" s="14">
        <v>8.4272562011806093E-2</v>
      </c>
      <c r="P22" s="14">
        <v>3.45345059690619E-2</v>
      </c>
      <c r="Q22" s="14">
        <v>7.1469781843063698E-2</v>
      </c>
      <c r="R22" s="14">
        <v>5.4503763919171402E-2</v>
      </c>
      <c r="S22" s="14"/>
      <c r="T22" s="14">
        <v>5.3181731655539501E-2</v>
      </c>
      <c r="U22" s="14">
        <v>5.9441037647987902E-2</v>
      </c>
      <c r="V22" s="14"/>
      <c r="W22" s="14">
        <v>7.6712734715873698E-2</v>
      </c>
      <c r="X22" s="14">
        <v>5.2498029174154602E-2</v>
      </c>
      <c r="Y22" s="14"/>
      <c r="Z22" s="14">
        <v>5.6187066424320101E-2</v>
      </c>
      <c r="AA22" s="14">
        <v>5.7561174049169002E-2</v>
      </c>
    </row>
    <row r="23" spans="2:27" x14ac:dyDescent="0.3">
      <c r="B23" s="15" t="s">
        <v>156</v>
      </c>
      <c r="C23" s="14">
        <v>4.42516759044028E-2</v>
      </c>
      <c r="D23" s="14">
        <v>6.7565495986557797E-2</v>
      </c>
      <c r="E23" s="14">
        <v>2.16677200310996E-2</v>
      </c>
      <c r="F23" s="14"/>
      <c r="G23" s="14">
        <v>7.4095140784089505E-2</v>
      </c>
      <c r="H23" s="14">
        <v>3.5670847614429103E-2</v>
      </c>
      <c r="I23" s="14">
        <v>3.65788923161285E-2</v>
      </c>
      <c r="J23" s="14">
        <v>4.80313978808425E-2</v>
      </c>
      <c r="K23" s="14">
        <v>3.3690168378328403E-2</v>
      </c>
      <c r="L23" s="14">
        <v>4.1634892572309699E-2</v>
      </c>
      <c r="M23" s="14"/>
      <c r="N23" s="14">
        <v>5.0215173477414297E-2</v>
      </c>
      <c r="O23" s="14">
        <v>4.35908167644036E-2</v>
      </c>
      <c r="P23" s="14">
        <v>2.3870123761748602E-2</v>
      </c>
      <c r="Q23" s="14">
        <v>5.6895203509530201E-2</v>
      </c>
      <c r="R23" s="14">
        <v>9.1274710237642304E-2</v>
      </c>
      <c r="S23" s="14"/>
      <c r="T23" s="14">
        <v>3.6876723497841497E-2</v>
      </c>
      <c r="U23" s="14">
        <v>4.8891236205185498E-2</v>
      </c>
      <c r="V23" s="14"/>
      <c r="W23" s="14">
        <v>3.70089569355345E-2</v>
      </c>
      <c r="X23" s="14">
        <v>4.5916570546051902E-2</v>
      </c>
      <c r="Y23" s="14"/>
      <c r="Z23" s="14">
        <v>4.4657132589906598E-2</v>
      </c>
      <c r="AA23" s="14">
        <v>4.3991379771789803E-2</v>
      </c>
    </row>
    <row r="24" spans="2:27" x14ac:dyDescent="0.3">
      <c r="B24" s="15" t="s">
        <v>157</v>
      </c>
      <c r="C24" s="14">
        <v>3.9683040970065198E-2</v>
      </c>
      <c r="D24" s="14">
        <v>5.44294320655987E-2</v>
      </c>
      <c r="E24" s="14">
        <v>2.5443331205215199E-2</v>
      </c>
      <c r="F24" s="14"/>
      <c r="G24" s="14">
        <v>3.8176648921836101E-2</v>
      </c>
      <c r="H24" s="14">
        <v>2.62542892981261E-2</v>
      </c>
      <c r="I24" s="14">
        <v>4.1147121495156001E-2</v>
      </c>
      <c r="J24" s="14">
        <v>4.7544485347564697E-2</v>
      </c>
      <c r="K24" s="14">
        <v>1.5807222190924199E-2</v>
      </c>
      <c r="L24" s="14">
        <v>6.0048614377783999E-2</v>
      </c>
      <c r="M24" s="14"/>
      <c r="N24" s="14">
        <v>6.0039823236292401E-2</v>
      </c>
      <c r="O24" s="14">
        <v>3.9385027061856703E-2</v>
      </c>
      <c r="P24" s="14">
        <v>2.0407770043622601E-2</v>
      </c>
      <c r="Q24" s="14">
        <v>4.1543235230711198E-2</v>
      </c>
      <c r="R24" s="14">
        <v>3.5467960102656099E-2</v>
      </c>
      <c r="S24" s="14"/>
      <c r="T24" s="14">
        <v>3.5323279845129299E-2</v>
      </c>
      <c r="U24" s="14">
        <v>4.2425753535661297E-2</v>
      </c>
      <c r="V24" s="14"/>
      <c r="W24" s="14">
        <v>4.15957039808433E-2</v>
      </c>
      <c r="X24" s="14">
        <v>3.92433742631818E-2</v>
      </c>
      <c r="Y24" s="14"/>
      <c r="Z24" s="14">
        <v>4.22604642464725E-2</v>
      </c>
      <c r="AA24" s="14">
        <v>3.8028380102598902E-2</v>
      </c>
    </row>
    <row r="25" spans="2:27" x14ac:dyDescent="0.3">
      <c r="B25" s="15" t="s">
        <v>158</v>
      </c>
      <c r="C25" s="14">
        <v>2.96247132948694E-2</v>
      </c>
      <c r="D25" s="14">
        <v>3.0839557999054499E-2</v>
      </c>
      <c r="E25" s="14">
        <v>2.8553104456801901E-2</v>
      </c>
      <c r="F25" s="14"/>
      <c r="G25" s="14">
        <v>5.2043590394858903E-2</v>
      </c>
      <c r="H25" s="14">
        <v>6.8411569283342799E-2</v>
      </c>
      <c r="I25" s="14">
        <v>2.0368252369681698E-2</v>
      </c>
      <c r="J25" s="14">
        <v>2.3779996633364001E-2</v>
      </c>
      <c r="K25" s="14">
        <v>1.2257386982325201E-2</v>
      </c>
      <c r="L25" s="14">
        <v>7.1221949019865602E-3</v>
      </c>
      <c r="M25" s="14"/>
      <c r="N25" s="14">
        <v>4.9750652613194599E-2</v>
      </c>
      <c r="O25" s="14">
        <v>4.38935337975438E-2</v>
      </c>
      <c r="P25" s="14">
        <v>1.49396561287716E-2</v>
      </c>
      <c r="Q25" s="14">
        <v>3.3218145617801197E-2</v>
      </c>
      <c r="R25" s="14">
        <v>2.5289508657639299E-2</v>
      </c>
      <c r="S25" s="14"/>
      <c r="T25" s="14">
        <v>4.66963326353994E-2</v>
      </c>
      <c r="U25" s="14">
        <v>1.8885009091228699E-2</v>
      </c>
      <c r="V25" s="14"/>
      <c r="W25" s="14">
        <v>1.31965535693626E-2</v>
      </c>
      <c r="X25" s="14">
        <v>3.3401078941074303E-2</v>
      </c>
      <c r="Y25" s="14"/>
      <c r="Z25" s="14">
        <v>3.9404068919613899E-2</v>
      </c>
      <c r="AA25" s="14">
        <v>2.3346537253929399E-2</v>
      </c>
    </row>
    <row r="26" spans="2:27" x14ac:dyDescent="0.3">
      <c r="B26" s="15" t="s">
        <v>159</v>
      </c>
      <c r="C26" s="14">
        <v>2.5291957504205102E-2</v>
      </c>
      <c r="D26" s="14">
        <v>3.1630768593708197E-2</v>
      </c>
      <c r="E26" s="14">
        <v>1.9202654801221599E-2</v>
      </c>
      <c r="F26" s="14"/>
      <c r="G26" s="14">
        <v>9.2628940445208096E-3</v>
      </c>
      <c r="H26" s="14">
        <v>3.1040838348670999E-2</v>
      </c>
      <c r="I26" s="14">
        <v>2.2906103641902199E-2</v>
      </c>
      <c r="J26" s="14">
        <v>4.0376366226127898E-2</v>
      </c>
      <c r="K26" s="14">
        <v>1.1210634171736801E-2</v>
      </c>
      <c r="L26" s="14">
        <v>3.04419831990006E-2</v>
      </c>
      <c r="M26" s="14"/>
      <c r="N26" s="14">
        <v>1.92234585180464E-2</v>
      </c>
      <c r="O26" s="14">
        <v>3.2301236268220901E-2</v>
      </c>
      <c r="P26" s="14">
        <v>2.0500490354651499E-2</v>
      </c>
      <c r="Q26" s="14">
        <v>3.6630703833351201E-2</v>
      </c>
      <c r="R26" s="14">
        <v>4.1549250412677499E-2</v>
      </c>
      <c r="S26" s="14"/>
      <c r="T26" s="14">
        <v>3.1124513019202701E-2</v>
      </c>
      <c r="U26" s="14">
        <v>2.1622714432830301E-2</v>
      </c>
      <c r="V26" s="14"/>
      <c r="W26" s="14">
        <v>2.1131570768255701E-2</v>
      </c>
      <c r="X26" s="14">
        <v>2.62483118255094E-2</v>
      </c>
      <c r="Y26" s="14"/>
      <c r="Z26" s="14">
        <v>2.3617843565497801E-2</v>
      </c>
      <c r="AA26" s="14">
        <v>2.6366709504551899E-2</v>
      </c>
    </row>
    <row r="27" spans="2:27" x14ac:dyDescent="0.3">
      <c r="B27" s="15" t="s">
        <v>160</v>
      </c>
      <c r="C27" s="14">
        <v>2.4060093933562302E-2</v>
      </c>
      <c r="D27" s="14">
        <v>2.5511546987809299E-2</v>
      </c>
      <c r="E27" s="14">
        <v>2.1502081334381501E-2</v>
      </c>
      <c r="F27" s="14"/>
      <c r="G27" s="14">
        <v>5.4418667175461198E-2</v>
      </c>
      <c r="H27" s="14">
        <v>5.0824971434435401E-2</v>
      </c>
      <c r="I27" s="14">
        <v>2.6040464272854301E-2</v>
      </c>
      <c r="J27" s="14">
        <v>8.8238397980474805E-3</v>
      </c>
      <c r="K27" s="14">
        <v>4.9846246016866198E-3</v>
      </c>
      <c r="L27" s="14">
        <v>5.6714464074023602E-3</v>
      </c>
      <c r="M27" s="14"/>
      <c r="N27" s="14">
        <v>4.8491914402966199E-2</v>
      </c>
      <c r="O27" s="14">
        <v>1.7845771165253099E-2</v>
      </c>
      <c r="P27" s="14">
        <v>1.9535063993298098E-2</v>
      </c>
      <c r="Q27" s="14">
        <v>2.00293303549176E-2</v>
      </c>
      <c r="R27" s="14">
        <v>1.44951586424485E-2</v>
      </c>
      <c r="S27" s="14"/>
      <c r="T27" s="14">
        <v>2.86552650563392E-2</v>
      </c>
      <c r="U27" s="14">
        <v>2.1169285648810401E-2</v>
      </c>
      <c r="V27" s="14"/>
      <c r="W27" s="14">
        <v>5.8597052543775899E-3</v>
      </c>
      <c r="X27" s="14">
        <v>2.82438444999106E-2</v>
      </c>
      <c r="Y27" s="14"/>
      <c r="Z27" s="14">
        <v>3.8818785642063203E-2</v>
      </c>
      <c r="AA27" s="14">
        <v>1.45852708229801E-2</v>
      </c>
    </row>
    <row r="28" spans="2:27" x14ac:dyDescent="0.3">
      <c r="B28" s="15" t="s">
        <v>161</v>
      </c>
      <c r="C28" s="14">
        <v>2.2106673097944399E-2</v>
      </c>
      <c r="D28" s="14">
        <v>2.8454396954049901E-2</v>
      </c>
      <c r="E28" s="14">
        <v>1.59964050878031E-2</v>
      </c>
      <c r="F28" s="14"/>
      <c r="G28" s="14">
        <v>3.2839418339580803E-2</v>
      </c>
      <c r="H28" s="14">
        <v>2.8479272512963699E-2</v>
      </c>
      <c r="I28" s="14">
        <v>3.3480168547386203E-2</v>
      </c>
      <c r="J28" s="14">
        <v>1.7082837612910101E-2</v>
      </c>
      <c r="K28" s="14">
        <v>6.77683632649156E-3</v>
      </c>
      <c r="L28" s="14">
        <v>1.4912551116222601E-2</v>
      </c>
      <c r="M28" s="14"/>
      <c r="N28" s="14">
        <v>5.0130014577568903E-2</v>
      </c>
      <c r="O28" s="14">
        <v>1.8737444329506098E-2</v>
      </c>
      <c r="P28" s="14">
        <v>1.25487094300352E-2</v>
      </c>
      <c r="Q28" s="14">
        <v>0</v>
      </c>
      <c r="R28" s="14">
        <v>0</v>
      </c>
      <c r="S28" s="14"/>
      <c r="T28" s="14">
        <v>2.59687229552109E-2</v>
      </c>
      <c r="U28" s="14">
        <v>1.9677069188707499E-2</v>
      </c>
      <c r="V28" s="14"/>
      <c r="W28" s="14">
        <v>1.1882723876599E-2</v>
      </c>
      <c r="X28" s="14">
        <v>2.44568675964849E-2</v>
      </c>
      <c r="Y28" s="14"/>
      <c r="Z28" s="14">
        <v>2.8856390596990401E-2</v>
      </c>
      <c r="AA28" s="14">
        <v>1.7773471984120302E-2</v>
      </c>
    </row>
    <row r="29" spans="2:27" x14ac:dyDescent="0.3">
      <c r="B29" s="15" t="s">
        <v>162</v>
      </c>
      <c r="C29" s="14">
        <v>2.1571292540438901E-2</v>
      </c>
      <c r="D29" s="14">
        <v>2.28663505045665E-2</v>
      </c>
      <c r="E29" s="14">
        <v>2.0390381852243299E-2</v>
      </c>
      <c r="F29" s="14"/>
      <c r="G29" s="14">
        <v>3.9780949936291901E-2</v>
      </c>
      <c r="H29" s="14">
        <v>2.6716278070796299E-2</v>
      </c>
      <c r="I29" s="14">
        <v>2.5008909312089898E-2</v>
      </c>
      <c r="J29" s="14">
        <v>2.5665162199360499E-2</v>
      </c>
      <c r="K29" s="14">
        <v>7.5737111785272202E-3</v>
      </c>
      <c r="L29" s="14">
        <v>8.5684904299931607E-3</v>
      </c>
      <c r="M29" s="14"/>
      <c r="N29" s="14">
        <v>3.2263565718332797E-2</v>
      </c>
      <c r="O29" s="14">
        <v>1.3606261434334001E-2</v>
      </c>
      <c r="P29" s="14">
        <v>1.2523346750570799E-2</v>
      </c>
      <c r="Q29" s="14">
        <v>4.2247887641788197E-2</v>
      </c>
      <c r="R29" s="14">
        <v>9.4412667501865208E-3</v>
      </c>
      <c r="S29" s="14"/>
      <c r="T29" s="14">
        <v>3.31658384105816E-2</v>
      </c>
      <c r="U29" s="14">
        <v>1.42771987267813E-2</v>
      </c>
      <c r="V29" s="14"/>
      <c r="W29" s="14">
        <v>5.7970763230629097E-3</v>
      </c>
      <c r="X29" s="14">
        <v>2.5197335214385899E-2</v>
      </c>
      <c r="Y29" s="14"/>
      <c r="Z29" s="14">
        <v>2.1438451563657399E-2</v>
      </c>
      <c r="AA29" s="14">
        <v>2.1656574134614099E-2</v>
      </c>
    </row>
    <row r="30" spans="2:27" x14ac:dyDescent="0.3">
      <c r="B30" s="15" t="s">
        <v>163</v>
      </c>
      <c r="C30" s="14">
        <v>2.1147362468072601E-2</v>
      </c>
      <c r="D30" s="14">
        <v>2.3112982609958699E-2</v>
      </c>
      <c r="E30" s="14">
        <v>1.9310348279685099E-2</v>
      </c>
      <c r="F30" s="14"/>
      <c r="G30" s="14">
        <v>3.0370937019195399E-2</v>
      </c>
      <c r="H30" s="14">
        <v>2.7661752784540399E-2</v>
      </c>
      <c r="I30" s="14">
        <v>1.7838222506617402E-2</v>
      </c>
      <c r="J30" s="14">
        <v>2.04042049662259E-2</v>
      </c>
      <c r="K30" s="14">
        <v>2.1962598589007499E-2</v>
      </c>
      <c r="L30" s="14">
        <v>1.2467605376648899E-2</v>
      </c>
      <c r="M30" s="14"/>
      <c r="N30" s="14">
        <v>2.6806122655593598E-2</v>
      </c>
      <c r="O30" s="14">
        <v>1.7023845438240901E-2</v>
      </c>
      <c r="P30" s="14">
        <v>1.92643414246873E-2</v>
      </c>
      <c r="Q30" s="14">
        <v>3.5315428657080303E-2</v>
      </c>
      <c r="R30" s="14">
        <v>6.4872870274844596E-3</v>
      </c>
      <c r="S30" s="14"/>
      <c r="T30" s="14">
        <v>2.8468392718137999E-2</v>
      </c>
      <c r="U30" s="14">
        <v>1.6541724433200101E-2</v>
      </c>
      <c r="V30" s="14"/>
      <c r="W30" s="14">
        <v>8.8530264196875694E-3</v>
      </c>
      <c r="X30" s="14">
        <v>2.3973479883033701E-2</v>
      </c>
      <c r="Y30" s="14"/>
      <c r="Z30" s="14">
        <v>1.9164172551104999E-2</v>
      </c>
      <c r="AA30" s="14">
        <v>2.24205358650841E-2</v>
      </c>
    </row>
    <row r="31" spans="2:27" x14ac:dyDescent="0.3">
      <c r="B31" s="15" t="s">
        <v>164</v>
      </c>
      <c r="C31" s="14">
        <v>1.7631086266284901E-2</v>
      </c>
      <c r="D31" s="14">
        <v>2.3551321886974501E-2</v>
      </c>
      <c r="E31" s="14">
        <v>1.19208128989392E-2</v>
      </c>
      <c r="F31" s="14"/>
      <c r="G31" s="14">
        <v>4.0044015552139302E-2</v>
      </c>
      <c r="H31" s="14">
        <v>1.6604499950927099E-2</v>
      </c>
      <c r="I31" s="14">
        <v>1.14101366911314E-2</v>
      </c>
      <c r="J31" s="14">
        <v>2.3310154936303701E-2</v>
      </c>
      <c r="K31" s="14">
        <v>3.54031266126626E-3</v>
      </c>
      <c r="L31" s="14">
        <v>1.34684637706451E-2</v>
      </c>
      <c r="M31" s="14"/>
      <c r="N31" s="14">
        <v>2.99931799084131E-2</v>
      </c>
      <c r="O31" s="14">
        <v>1.55225588748782E-2</v>
      </c>
      <c r="P31" s="14">
        <v>8.7117096876992307E-3</v>
      </c>
      <c r="Q31" s="14">
        <v>3.8999037824165902E-2</v>
      </c>
      <c r="R31" s="14">
        <v>6.7771281475652798E-3</v>
      </c>
      <c r="S31" s="14"/>
      <c r="T31" s="14">
        <v>2.0835625569250199E-2</v>
      </c>
      <c r="U31" s="14">
        <v>1.56151202623405E-2</v>
      </c>
      <c r="V31" s="14"/>
      <c r="W31" s="14">
        <v>8.22066639810967E-3</v>
      </c>
      <c r="X31" s="14">
        <v>1.9794273555690401E-2</v>
      </c>
      <c r="Y31" s="14"/>
      <c r="Z31" s="14">
        <v>2.1141962933159002E-2</v>
      </c>
      <c r="AA31" s="14">
        <v>1.5377164574666299E-2</v>
      </c>
    </row>
    <row r="32" spans="2:27" x14ac:dyDescent="0.3">
      <c r="B32" s="15" t="s">
        <v>141</v>
      </c>
      <c r="C32" s="23">
        <v>6.5522605431472397E-2</v>
      </c>
      <c r="D32" s="23">
        <v>6.3609429388931202E-2</v>
      </c>
      <c r="E32" s="23">
        <v>6.6635421528745395E-2</v>
      </c>
      <c r="F32" s="23"/>
      <c r="G32" s="23">
        <v>3.9686755616865001E-2</v>
      </c>
      <c r="H32" s="23">
        <v>5.3251145541801999E-2</v>
      </c>
      <c r="I32" s="23">
        <v>6.4514753483579296E-2</v>
      </c>
      <c r="J32" s="23">
        <v>7.11332148598494E-2</v>
      </c>
      <c r="K32" s="23">
        <v>0.100968958918856</v>
      </c>
      <c r="L32" s="23">
        <v>6.5160420848879894E-2</v>
      </c>
      <c r="M32" s="23"/>
      <c r="N32" s="23">
        <v>3.6586568378434797E-2</v>
      </c>
      <c r="O32" s="23">
        <v>5.6082960122322098E-2</v>
      </c>
      <c r="P32" s="23">
        <v>0.108113576963976</v>
      </c>
      <c r="Q32" s="23">
        <v>4.9326899464027102E-2</v>
      </c>
      <c r="R32" s="23">
        <v>5.4531321884342197E-2</v>
      </c>
      <c r="S32" s="23"/>
      <c r="T32" s="23">
        <v>6.7433497100937503E-2</v>
      </c>
      <c r="U32" s="23">
        <v>6.4320469249432896E-2</v>
      </c>
      <c r="V32" s="23"/>
      <c r="W32" s="23">
        <v>7.8842262035953695E-2</v>
      </c>
      <c r="X32" s="23">
        <v>6.2460796046802797E-2</v>
      </c>
      <c r="Y32" s="23"/>
      <c r="Z32" s="23">
        <v>6.2571836092084596E-2</v>
      </c>
      <c r="AA32" s="23">
        <v>6.7416947970975805E-2</v>
      </c>
    </row>
    <row r="33" spans="2:2" x14ac:dyDescent="0.3">
      <c r="B33" s="16"/>
    </row>
    <row r="34" spans="2:2" x14ac:dyDescent="0.3">
      <c r="B34" t="s">
        <v>57</v>
      </c>
    </row>
    <row r="35" spans="2:2" x14ac:dyDescent="0.3">
      <c r="B35" t="s">
        <v>58</v>
      </c>
    </row>
    <row r="37" spans="2:2" x14ac:dyDescent="0.3">
      <c r="B3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A3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166</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144</v>
      </c>
      <c r="C9" s="14">
        <v>0.48472808426176001</v>
      </c>
      <c r="D9" s="14">
        <v>0.550897157650173</v>
      </c>
      <c r="E9" s="14">
        <v>0.42040336984023702</v>
      </c>
      <c r="F9" s="14"/>
      <c r="G9" s="14">
        <v>0.39334081858414199</v>
      </c>
      <c r="H9" s="14">
        <v>0.43240842216595199</v>
      </c>
      <c r="I9" s="14">
        <v>0.44586064009515203</v>
      </c>
      <c r="J9" s="14">
        <v>0.51793473843297</v>
      </c>
      <c r="K9" s="14">
        <v>0.56137841825285695</v>
      </c>
      <c r="L9" s="14">
        <v>0.54121995912790499</v>
      </c>
      <c r="M9" s="14"/>
      <c r="N9" s="14">
        <v>0.47612056173815798</v>
      </c>
      <c r="O9" s="14">
        <v>0.55183203907906098</v>
      </c>
      <c r="P9" s="14">
        <v>0.61327670657460498</v>
      </c>
      <c r="Q9" s="14">
        <v>0.47804856015978198</v>
      </c>
      <c r="R9" s="14">
        <v>0.38333988393454999</v>
      </c>
      <c r="S9" s="14"/>
      <c r="T9" s="14">
        <v>0.456464838893967</v>
      </c>
      <c r="U9" s="14">
        <v>0.50250840662194596</v>
      </c>
      <c r="V9" s="14"/>
      <c r="W9" s="14">
        <v>0.55699943235794003</v>
      </c>
      <c r="X9" s="14">
        <v>0.46811496138521702</v>
      </c>
      <c r="Y9" s="14"/>
      <c r="Z9" s="14">
        <v>0.49026301276408801</v>
      </c>
      <c r="AA9" s="14">
        <v>0.48117475653291603</v>
      </c>
    </row>
    <row r="10" spans="2:27" x14ac:dyDescent="0.3">
      <c r="B10" s="15" t="s">
        <v>143</v>
      </c>
      <c r="C10" s="14">
        <v>0.28836091415217302</v>
      </c>
      <c r="D10" s="14">
        <v>0.341952050796208</v>
      </c>
      <c r="E10" s="14">
        <v>0.23716625056440899</v>
      </c>
      <c r="F10" s="14"/>
      <c r="G10" s="14">
        <v>0.26094652152426101</v>
      </c>
      <c r="H10" s="14">
        <v>0.24160573827655701</v>
      </c>
      <c r="I10" s="14">
        <v>0.29320890453473802</v>
      </c>
      <c r="J10" s="14">
        <v>0.240967475529898</v>
      </c>
      <c r="K10" s="14">
        <v>0.31588339029205897</v>
      </c>
      <c r="L10" s="14">
        <v>0.360552872219214</v>
      </c>
      <c r="M10" s="14"/>
      <c r="N10" s="14">
        <v>0.34337756548118198</v>
      </c>
      <c r="O10" s="14">
        <v>0.29761288284313597</v>
      </c>
      <c r="P10" s="14">
        <v>0.228662415181039</v>
      </c>
      <c r="Q10" s="14">
        <v>0.36649312889950503</v>
      </c>
      <c r="R10" s="14">
        <v>0.28353254734674099</v>
      </c>
      <c r="S10" s="14"/>
      <c r="T10" s="14">
        <v>0.25956316683803499</v>
      </c>
      <c r="U10" s="14">
        <v>0.30647749007363501</v>
      </c>
      <c r="V10" s="14"/>
      <c r="W10" s="14">
        <v>0.34233486238626398</v>
      </c>
      <c r="X10" s="14">
        <v>0.27595384194768202</v>
      </c>
      <c r="Y10" s="14"/>
      <c r="Z10" s="14">
        <v>0.33164580236077901</v>
      </c>
      <c r="AA10" s="14">
        <v>0.26057276956333703</v>
      </c>
    </row>
    <row r="11" spans="2:27" x14ac:dyDescent="0.3">
      <c r="B11" s="15" t="s">
        <v>145</v>
      </c>
      <c r="C11" s="14">
        <v>0.25887705251486898</v>
      </c>
      <c r="D11" s="14">
        <v>0.319778294424922</v>
      </c>
      <c r="E11" s="14">
        <v>0.200434160085292</v>
      </c>
      <c r="F11" s="14"/>
      <c r="G11" s="14">
        <v>0.21751727780395999</v>
      </c>
      <c r="H11" s="14">
        <v>0.21342393590064901</v>
      </c>
      <c r="I11" s="14">
        <v>0.24737286847697701</v>
      </c>
      <c r="J11" s="14">
        <v>0.259269132588684</v>
      </c>
      <c r="K11" s="14">
        <v>0.29541809601454899</v>
      </c>
      <c r="L11" s="14">
        <v>0.30780095162676901</v>
      </c>
      <c r="M11" s="14"/>
      <c r="N11" s="14">
        <v>0.32874660969173702</v>
      </c>
      <c r="O11" s="14">
        <v>0.22698574500667201</v>
      </c>
      <c r="P11" s="14">
        <v>0.19993364115130799</v>
      </c>
      <c r="Q11" s="14">
        <v>0.34119936961844399</v>
      </c>
      <c r="R11" s="14">
        <v>0.29083252654555902</v>
      </c>
      <c r="S11" s="14"/>
      <c r="T11" s="14">
        <v>0.24319918441014199</v>
      </c>
      <c r="U11" s="14">
        <v>0.26873995202251699</v>
      </c>
      <c r="V11" s="14"/>
      <c r="W11" s="14">
        <v>0.29141692625677801</v>
      </c>
      <c r="X11" s="14">
        <v>0.25139706307089099</v>
      </c>
      <c r="Y11" s="14"/>
      <c r="Z11" s="14">
        <v>0.299293134158722</v>
      </c>
      <c r="AA11" s="14">
        <v>0.232930631791291</v>
      </c>
    </row>
    <row r="12" spans="2:27" x14ac:dyDescent="0.3">
      <c r="B12" s="15" t="s">
        <v>52</v>
      </c>
      <c r="C12" s="14">
        <v>0.18829341279015699</v>
      </c>
      <c r="D12" s="14">
        <v>0.115438696146356</v>
      </c>
      <c r="E12" s="14">
        <v>0.25911819920978502</v>
      </c>
      <c r="F12" s="14"/>
      <c r="G12" s="14">
        <v>0.16611430643056899</v>
      </c>
      <c r="H12" s="14">
        <v>0.18263070378127499</v>
      </c>
      <c r="I12" s="14">
        <v>0.19886328683656601</v>
      </c>
      <c r="J12" s="14">
        <v>0.200178690147651</v>
      </c>
      <c r="K12" s="14">
        <v>0.19196746605338</v>
      </c>
      <c r="L12" s="14">
        <v>0.186959835061563</v>
      </c>
      <c r="M12" s="14"/>
      <c r="N12" s="14">
        <v>0.109861287152055</v>
      </c>
      <c r="O12" s="14">
        <v>0.138723613087986</v>
      </c>
      <c r="P12" s="14">
        <v>0.13159896348923</v>
      </c>
      <c r="Q12" s="14">
        <v>0.121547052013997</v>
      </c>
      <c r="R12" s="14">
        <v>0.26479996134270101</v>
      </c>
      <c r="S12" s="14"/>
      <c r="T12" s="14">
        <v>0.19457873038526399</v>
      </c>
      <c r="U12" s="14">
        <v>0.184339338460658</v>
      </c>
      <c r="V12" s="14"/>
      <c r="W12" s="14">
        <v>0.18378739140252701</v>
      </c>
      <c r="X12" s="14">
        <v>0.18932921866577801</v>
      </c>
      <c r="Y12" s="14"/>
      <c r="Z12" s="14">
        <v>0.125378069534202</v>
      </c>
      <c r="AA12" s="14">
        <v>0.228683967729955</v>
      </c>
    </row>
    <row r="13" spans="2:27" x14ac:dyDescent="0.3">
      <c r="B13" s="15" t="s">
        <v>146</v>
      </c>
      <c r="C13" s="14">
        <v>0.13167356303788499</v>
      </c>
      <c r="D13" s="14">
        <v>0.14329408639604599</v>
      </c>
      <c r="E13" s="14">
        <v>0.119604918954007</v>
      </c>
      <c r="F13" s="14"/>
      <c r="G13" s="14">
        <v>0.126034586697197</v>
      </c>
      <c r="H13" s="14">
        <v>8.1238538870676405E-2</v>
      </c>
      <c r="I13" s="14">
        <v>0.141944414644602</v>
      </c>
      <c r="J13" s="14">
        <v>0.122384102040032</v>
      </c>
      <c r="K13" s="14">
        <v>0.146818236091667</v>
      </c>
      <c r="L13" s="14">
        <v>0.16540864117166801</v>
      </c>
      <c r="M13" s="14"/>
      <c r="N13" s="14">
        <v>0.124603516385041</v>
      </c>
      <c r="O13" s="14">
        <v>0.15414155194544699</v>
      </c>
      <c r="P13" s="14">
        <v>0.16909937152971499</v>
      </c>
      <c r="Q13" s="14">
        <v>0.14031776524533399</v>
      </c>
      <c r="R13" s="14">
        <v>0.116526906189058</v>
      </c>
      <c r="S13" s="14"/>
      <c r="T13" s="14">
        <v>0.103491283290012</v>
      </c>
      <c r="U13" s="14">
        <v>0.14940295017093999</v>
      </c>
      <c r="V13" s="14"/>
      <c r="W13" s="14">
        <v>0.16294732147531599</v>
      </c>
      <c r="X13" s="14">
        <v>0.12448461741256001</v>
      </c>
      <c r="Y13" s="14"/>
      <c r="Z13" s="14">
        <v>0.13796771375292199</v>
      </c>
      <c r="AA13" s="14">
        <v>0.12763282786743799</v>
      </c>
    </row>
    <row r="14" spans="2:27" x14ac:dyDescent="0.3">
      <c r="B14" s="15" t="s">
        <v>160</v>
      </c>
      <c r="C14" s="14">
        <v>0.11351270233220299</v>
      </c>
      <c r="D14" s="14">
        <v>0.102296196175766</v>
      </c>
      <c r="E14" s="14">
        <v>0.123287038897859</v>
      </c>
      <c r="F14" s="14"/>
      <c r="G14" s="14">
        <v>0.14850435764695899</v>
      </c>
      <c r="H14" s="14">
        <v>0.137733122118151</v>
      </c>
      <c r="I14" s="14">
        <v>0.101180850399787</v>
      </c>
      <c r="J14" s="14">
        <v>0.13511822509256399</v>
      </c>
      <c r="K14" s="14">
        <v>9.6157711127526996E-2</v>
      </c>
      <c r="L14" s="14">
        <v>7.4733730657720404E-2</v>
      </c>
      <c r="M14" s="14"/>
      <c r="N14" s="14">
        <v>0.12190493334873501</v>
      </c>
      <c r="O14" s="14">
        <v>8.4917256296935806E-2</v>
      </c>
      <c r="P14" s="14">
        <v>0.108203237938613</v>
      </c>
      <c r="Q14" s="14">
        <v>0.122822660868333</v>
      </c>
      <c r="R14" s="14">
        <v>0.159425613503591</v>
      </c>
      <c r="S14" s="14"/>
      <c r="T14" s="14">
        <v>0.121704041432254</v>
      </c>
      <c r="U14" s="14">
        <v>0.108359555626465</v>
      </c>
      <c r="V14" s="14"/>
      <c r="W14" s="14">
        <v>7.4012950854323703E-2</v>
      </c>
      <c r="X14" s="14">
        <v>0.122592569280605</v>
      </c>
      <c r="Y14" s="14"/>
      <c r="Z14" s="14">
        <v>0.14522667278798801</v>
      </c>
      <c r="AA14" s="14">
        <v>9.3152885477317801E-2</v>
      </c>
    </row>
    <row r="15" spans="2:27" x14ac:dyDescent="0.3">
      <c r="B15" s="15" t="s">
        <v>147</v>
      </c>
      <c r="C15" s="14">
        <v>9.3425421654025703E-2</v>
      </c>
      <c r="D15" s="14">
        <v>9.9992794700468804E-2</v>
      </c>
      <c r="E15" s="14">
        <v>8.7375421247533905E-2</v>
      </c>
      <c r="F15" s="14"/>
      <c r="G15" s="14">
        <v>7.7298439968807697E-2</v>
      </c>
      <c r="H15" s="14">
        <v>6.8370557790685793E-2</v>
      </c>
      <c r="I15" s="14">
        <v>0.106563238356921</v>
      </c>
      <c r="J15" s="14">
        <v>0.101071895235927</v>
      </c>
      <c r="K15" s="14">
        <v>9.4151648719051503E-2</v>
      </c>
      <c r="L15" s="14">
        <v>0.10714365639724099</v>
      </c>
      <c r="M15" s="14"/>
      <c r="N15" s="14">
        <v>8.6864965069556599E-2</v>
      </c>
      <c r="O15" s="14">
        <v>0.12294690371271</v>
      </c>
      <c r="P15" s="14">
        <v>0.12519307581877401</v>
      </c>
      <c r="Q15" s="14">
        <v>0.130089656278633</v>
      </c>
      <c r="R15" s="14">
        <v>5.2396540183463597E-2</v>
      </c>
      <c r="S15" s="14"/>
      <c r="T15" s="14">
        <v>8.1547187949482597E-2</v>
      </c>
      <c r="U15" s="14">
        <v>0.100897982628112</v>
      </c>
      <c r="V15" s="14"/>
      <c r="W15" s="14">
        <v>0.145281123780232</v>
      </c>
      <c r="X15" s="14">
        <v>8.1505273850423096E-2</v>
      </c>
      <c r="Y15" s="14"/>
      <c r="Z15" s="14">
        <v>9.4935806918042098E-2</v>
      </c>
      <c r="AA15" s="14">
        <v>9.24557806121208E-2</v>
      </c>
    </row>
    <row r="16" spans="2:27" x14ac:dyDescent="0.3">
      <c r="B16" s="15" t="s">
        <v>158</v>
      </c>
      <c r="C16" s="14">
        <v>8.6567814943207699E-2</v>
      </c>
      <c r="D16" s="14">
        <v>7.9501836596435102E-2</v>
      </c>
      <c r="E16" s="14">
        <v>9.2187458483680804E-2</v>
      </c>
      <c r="F16" s="14"/>
      <c r="G16" s="14">
        <v>0.175866090815572</v>
      </c>
      <c r="H16" s="14">
        <v>8.8983006032435794E-2</v>
      </c>
      <c r="I16" s="14">
        <v>7.9035692666163407E-2</v>
      </c>
      <c r="J16" s="14">
        <v>8.9146071347214903E-2</v>
      </c>
      <c r="K16" s="14">
        <v>6.0020868630880603E-2</v>
      </c>
      <c r="L16" s="14">
        <v>4.7077959288817001E-2</v>
      </c>
      <c r="M16" s="14"/>
      <c r="N16" s="14">
        <v>9.8793825300041299E-2</v>
      </c>
      <c r="O16" s="14">
        <v>6.7706869878928294E-2</v>
      </c>
      <c r="P16" s="14">
        <v>9.4167152866710305E-2</v>
      </c>
      <c r="Q16" s="14">
        <v>6.7189704613303897E-2</v>
      </c>
      <c r="R16" s="14">
        <v>0.10003030553308</v>
      </c>
      <c r="S16" s="14"/>
      <c r="T16" s="14">
        <v>8.5009874293805202E-2</v>
      </c>
      <c r="U16" s="14">
        <v>8.7547910703759696E-2</v>
      </c>
      <c r="V16" s="14"/>
      <c r="W16" s="14">
        <v>5.1279298967390703E-2</v>
      </c>
      <c r="X16" s="14">
        <v>9.4679638888388706E-2</v>
      </c>
      <c r="Y16" s="14"/>
      <c r="Z16" s="14">
        <v>9.6988859088710105E-2</v>
      </c>
      <c r="AA16" s="14">
        <v>7.9877686044497007E-2</v>
      </c>
    </row>
    <row r="17" spans="2:27" x14ac:dyDescent="0.3">
      <c r="B17" s="15" t="s">
        <v>152</v>
      </c>
      <c r="C17" s="14">
        <v>5.5029305585557999E-2</v>
      </c>
      <c r="D17" s="14">
        <v>4.77461346363173E-2</v>
      </c>
      <c r="E17" s="14">
        <v>6.2349621036934803E-2</v>
      </c>
      <c r="F17" s="14"/>
      <c r="G17" s="14">
        <v>4.8677850927053103E-2</v>
      </c>
      <c r="H17" s="14">
        <v>8.4152132446775593E-2</v>
      </c>
      <c r="I17" s="14">
        <v>5.2315991427922599E-2</v>
      </c>
      <c r="J17" s="14">
        <v>4.8806183970812801E-2</v>
      </c>
      <c r="K17" s="14">
        <v>5.82763050153959E-2</v>
      </c>
      <c r="L17" s="14">
        <v>4.0666397173130898E-2</v>
      </c>
      <c r="M17" s="14"/>
      <c r="N17" s="14">
        <v>6.4081621863041296E-2</v>
      </c>
      <c r="O17" s="14">
        <v>7.0118629944376898E-2</v>
      </c>
      <c r="P17" s="14">
        <v>4.3124950745950602E-2</v>
      </c>
      <c r="Q17" s="14">
        <v>5.8404801982473602E-2</v>
      </c>
      <c r="R17" s="14">
        <v>7.9741737312326005E-2</v>
      </c>
      <c r="S17" s="14"/>
      <c r="T17" s="14">
        <v>6.4803408940870194E-2</v>
      </c>
      <c r="U17" s="14">
        <v>4.8880446663742E-2</v>
      </c>
      <c r="V17" s="14"/>
      <c r="W17" s="14">
        <v>4.5800648662926199E-2</v>
      </c>
      <c r="X17" s="14">
        <v>5.7150710754825203E-2</v>
      </c>
      <c r="Y17" s="14"/>
      <c r="Z17" s="14">
        <v>6.4760089429460793E-2</v>
      </c>
      <c r="AA17" s="14">
        <v>4.8782311782226202E-2</v>
      </c>
    </row>
    <row r="18" spans="2:27" x14ac:dyDescent="0.3">
      <c r="B18" s="15" t="s">
        <v>148</v>
      </c>
      <c r="C18" s="14">
        <v>4.5500895911447597E-2</v>
      </c>
      <c r="D18" s="14">
        <v>5.0719294228643297E-2</v>
      </c>
      <c r="E18" s="14">
        <v>4.0582943777094503E-2</v>
      </c>
      <c r="F18" s="14"/>
      <c r="G18" s="14">
        <v>7.1387886895570296E-2</v>
      </c>
      <c r="H18" s="14">
        <v>7.9442778332496994E-2</v>
      </c>
      <c r="I18" s="14">
        <v>4.25800962433222E-2</v>
      </c>
      <c r="J18" s="14">
        <v>2.7095058945698702E-2</v>
      </c>
      <c r="K18" s="14">
        <v>3.3522061802672497E-2</v>
      </c>
      <c r="L18" s="14">
        <v>2.60437576119379E-2</v>
      </c>
      <c r="M18" s="14"/>
      <c r="N18" s="14">
        <v>6.8558049822278394E-2</v>
      </c>
      <c r="O18" s="14">
        <v>5.0182263958694601E-2</v>
      </c>
      <c r="P18" s="14">
        <v>2.7127162935937199E-2</v>
      </c>
      <c r="Q18" s="14">
        <v>8.3343279003059198E-2</v>
      </c>
      <c r="R18" s="14">
        <v>4.3896969338612098E-2</v>
      </c>
      <c r="S18" s="14"/>
      <c r="T18" s="14">
        <v>5.2659190852519099E-2</v>
      </c>
      <c r="U18" s="14">
        <v>4.0997634168315297E-2</v>
      </c>
      <c r="V18" s="14"/>
      <c r="W18" s="14">
        <v>3.7679781426694099E-2</v>
      </c>
      <c r="X18" s="14">
        <v>4.7298747195386702E-2</v>
      </c>
      <c r="Y18" s="14"/>
      <c r="Z18" s="14">
        <v>5.7041991760978697E-2</v>
      </c>
      <c r="AA18" s="14">
        <v>3.8091713320175101E-2</v>
      </c>
    </row>
    <row r="19" spans="2:27" x14ac:dyDescent="0.3">
      <c r="B19" s="15" t="s">
        <v>154</v>
      </c>
      <c r="C19" s="14">
        <v>3.4147715981440098E-2</v>
      </c>
      <c r="D19" s="14">
        <v>3.7490890285349701E-2</v>
      </c>
      <c r="E19" s="14">
        <v>3.1016268155119001E-2</v>
      </c>
      <c r="F19" s="14"/>
      <c r="G19" s="14">
        <v>4.4769822625142897E-2</v>
      </c>
      <c r="H19" s="14">
        <v>3.6846791333057398E-2</v>
      </c>
      <c r="I19" s="14">
        <v>4.40329785046761E-2</v>
      </c>
      <c r="J19" s="14">
        <v>3.2722402576887202E-2</v>
      </c>
      <c r="K19" s="14">
        <v>2.23051946330153E-2</v>
      </c>
      <c r="L19" s="14">
        <v>2.5964768866584401E-2</v>
      </c>
      <c r="M19" s="14"/>
      <c r="N19" s="14">
        <v>4.4757457985302299E-2</v>
      </c>
      <c r="O19" s="14">
        <v>2.80224928642741E-2</v>
      </c>
      <c r="P19" s="14">
        <v>4.2586854541224503E-2</v>
      </c>
      <c r="Q19" s="14">
        <v>3.6268743770105798E-2</v>
      </c>
      <c r="R19" s="14">
        <v>4.4362956136043102E-2</v>
      </c>
      <c r="S19" s="14"/>
      <c r="T19" s="14">
        <v>4.16382479745801E-2</v>
      </c>
      <c r="U19" s="14">
        <v>2.9435444911568999E-2</v>
      </c>
      <c r="V19" s="14"/>
      <c r="W19" s="14">
        <v>1.8660803867032699E-2</v>
      </c>
      <c r="X19" s="14">
        <v>3.7707715631543098E-2</v>
      </c>
      <c r="Y19" s="14"/>
      <c r="Z19" s="14">
        <v>3.03954323870213E-2</v>
      </c>
      <c r="AA19" s="14">
        <v>3.6556616717362399E-2</v>
      </c>
    </row>
    <row r="20" spans="2:27" x14ac:dyDescent="0.3">
      <c r="B20" s="15" t="s">
        <v>149</v>
      </c>
      <c r="C20" s="14">
        <v>3.28875192575417E-2</v>
      </c>
      <c r="D20" s="14">
        <v>3.5073517737925101E-2</v>
      </c>
      <c r="E20" s="14">
        <v>3.08806259884131E-2</v>
      </c>
      <c r="F20" s="14"/>
      <c r="G20" s="14">
        <v>6.3000771532433497E-2</v>
      </c>
      <c r="H20" s="14">
        <v>5.2382650785274501E-2</v>
      </c>
      <c r="I20" s="14">
        <v>2.5874742361060601E-2</v>
      </c>
      <c r="J20" s="14">
        <v>3.7858329600346102E-2</v>
      </c>
      <c r="K20" s="14">
        <v>1.7510553796993799E-2</v>
      </c>
      <c r="L20" s="14">
        <v>9.0186952495378107E-3</v>
      </c>
      <c r="M20" s="14"/>
      <c r="N20" s="14">
        <v>6.0176903428634E-2</v>
      </c>
      <c r="O20" s="14">
        <v>2.8709686476280201E-2</v>
      </c>
      <c r="P20" s="14">
        <v>3.2640665765778003E-2</v>
      </c>
      <c r="Q20" s="14">
        <v>2.8374148736608699E-2</v>
      </c>
      <c r="R20" s="14">
        <v>1.2940347279756801E-2</v>
      </c>
      <c r="S20" s="14"/>
      <c r="T20" s="14">
        <v>3.5288447949774503E-2</v>
      </c>
      <c r="U20" s="14">
        <v>3.1377102263449197E-2</v>
      </c>
      <c r="V20" s="14"/>
      <c r="W20" s="14">
        <v>2.97402031767145E-2</v>
      </c>
      <c r="X20" s="14">
        <v>3.3610997512195498E-2</v>
      </c>
      <c r="Y20" s="14"/>
      <c r="Z20" s="14">
        <v>3.8823784692251402E-2</v>
      </c>
      <c r="AA20" s="14">
        <v>2.9076540205859199E-2</v>
      </c>
    </row>
    <row r="21" spans="2:27" x14ac:dyDescent="0.3">
      <c r="B21" s="15" t="s">
        <v>150</v>
      </c>
      <c r="C21" s="14">
        <v>2.6864861486102301E-2</v>
      </c>
      <c r="D21" s="14">
        <v>3.51806400460494E-2</v>
      </c>
      <c r="E21" s="14">
        <v>1.8852089021628299E-2</v>
      </c>
      <c r="F21" s="14"/>
      <c r="G21" s="14">
        <v>3.5902157348613802E-2</v>
      </c>
      <c r="H21" s="14">
        <v>2.9018551493812501E-2</v>
      </c>
      <c r="I21" s="14">
        <v>2.28331045409082E-2</v>
      </c>
      <c r="J21" s="14">
        <v>1.17611670749072E-2</v>
      </c>
      <c r="K21" s="14">
        <v>1.8854389772519901E-2</v>
      </c>
      <c r="L21" s="14">
        <v>3.9991136470396003E-2</v>
      </c>
      <c r="M21" s="14"/>
      <c r="N21" s="14">
        <v>3.4365220803315603E-2</v>
      </c>
      <c r="O21" s="14">
        <v>2.91677405510882E-2</v>
      </c>
      <c r="P21" s="14">
        <v>3.2092593243947899E-2</v>
      </c>
      <c r="Q21" s="14">
        <v>1.7582013834827302E-2</v>
      </c>
      <c r="R21" s="14">
        <v>1.2426698337721399E-2</v>
      </c>
      <c r="S21" s="14"/>
      <c r="T21" s="14">
        <v>1.7138099897475199E-2</v>
      </c>
      <c r="U21" s="14">
        <v>3.2983937845377898E-2</v>
      </c>
      <c r="V21" s="14"/>
      <c r="W21" s="14">
        <v>4.0244255479610802E-2</v>
      </c>
      <c r="X21" s="14">
        <v>2.3789320178473201E-2</v>
      </c>
      <c r="Y21" s="14"/>
      <c r="Z21" s="14">
        <v>2.5456328369947399E-2</v>
      </c>
      <c r="AA21" s="14">
        <v>2.77691152224466E-2</v>
      </c>
    </row>
    <row r="22" spans="2:27" x14ac:dyDescent="0.3">
      <c r="B22" s="15" t="s">
        <v>155</v>
      </c>
      <c r="C22" s="14">
        <v>2.5808725621073999E-2</v>
      </c>
      <c r="D22" s="14">
        <v>3.1714821397813897E-2</v>
      </c>
      <c r="E22" s="14">
        <v>2.0143744587074099E-2</v>
      </c>
      <c r="F22" s="14"/>
      <c r="G22" s="14">
        <v>3.3207432149611998E-2</v>
      </c>
      <c r="H22" s="14">
        <v>3.1035662480964701E-2</v>
      </c>
      <c r="I22" s="14">
        <v>2.0947223925549398E-2</v>
      </c>
      <c r="J22" s="14">
        <v>3.4398330462215597E-2</v>
      </c>
      <c r="K22" s="14">
        <v>5.7047303087056998E-3</v>
      </c>
      <c r="L22" s="14">
        <v>2.71202137684169E-2</v>
      </c>
      <c r="M22" s="14"/>
      <c r="N22" s="14">
        <v>3.2901886731738397E-2</v>
      </c>
      <c r="O22" s="14">
        <v>3.2088304601964997E-2</v>
      </c>
      <c r="P22" s="14">
        <v>1.6058693631313001E-2</v>
      </c>
      <c r="Q22" s="14">
        <v>3.7918228885348702E-2</v>
      </c>
      <c r="R22" s="14">
        <v>2.4681674819760701E-2</v>
      </c>
      <c r="S22" s="14"/>
      <c r="T22" s="14">
        <v>2.4393435668190099E-2</v>
      </c>
      <c r="U22" s="14">
        <v>2.66990802589771E-2</v>
      </c>
      <c r="V22" s="14"/>
      <c r="W22" s="14">
        <v>2.0045992036398501E-2</v>
      </c>
      <c r="X22" s="14">
        <v>2.7133413808979202E-2</v>
      </c>
      <c r="Y22" s="14"/>
      <c r="Z22" s="14">
        <v>4.0586858068363998E-2</v>
      </c>
      <c r="AA22" s="14">
        <v>1.6321421894675298E-2</v>
      </c>
    </row>
    <row r="23" spans="2:27" x14ac:dyDescent="0.3">
      <c r="B23" s="15" t="s">
        <v>159</v>
      </c>
      <c r="C23" s="14">
        <v>2.5718846779025001E-2</v>
      </c>
      <c r="D23" s="14">
        <v>2.6282453905671702E-2</v>
      </c>
      <c r="E23" s="14">
        <v>2.5267806673436699E-2</v>
      </c>
      <c r="F23" s="14"/>
      <c r="G23" s="14">
        <v>4.08748067648389E-2</v>
      </c>
      <c r="H23" s="14">
        <v>2.9622936557156299E-2</v>
      </c>
      <c r="I23" s="14">
        <v>2.9249066025606601E-2</v>
      </c>
      <c r="J23" s="14">
        <v>1.26020797189886E-2</v>
      </c>
      <c r="K23" s="14">
        <v>2.81035916536342E-2</v>
      </c>
      <c r="L23" s="14">
        <v>1.8632133458964899E-2</v>
      </c>
      <c r="M23" s="14"/>
      <c r="N23" s="14">
        <v>3.07148605492924E-2</v>
      </c>
      <c r="O23" s="14">
        <v>1.7750004275593201E-2</v>
      </c>
      <c r="P23" s="14">
        <v>3.5426717761935303E-2</v>
      </c>
      <c r="Q23" s="14">
        <v>1.7795389487823599E-2</v>
      </c>
      <c r="R23" s="14">
        <v>2.93450484202748E-2</v>
      </c>
      <c r="S23" s="14"/>
      <c r="T23" s="14">
        <v>2.5204931700175199E-2</v>
      </c>
      <c r="U23" s="14">
        <v>2.6042149204093298E-2</v>
      </c>
      <c r="V23" s="14"/>
      <c r="W23" s="14">
        <v>1.6916851573084299E-2</v>
      </c>
      <c r="X23" s="14">
        <v>2.77421745813573E-2</v>
      </c>
      <c r="Y23" s="14"/>
      <c r="Z23" s="14">
        <v>3.2147938822138802E-2</v>
      </c>
      <c r="AA23" s="14">
        <v>2.1591481625441E-2</v>
      </c>
    </row>
    <row r="24" spans="2:27" x14ac:dyDescent="0.3">
      <c r="B24" s="15" t="s">
        <v>153</v>
      </c>
      <c r="C24" s="14">
        <v>2.0990583657110401E-2</v>
      </c>
      <c r="D24" s="14">
        <v>2.9974830617239299E-2</v>
      </c>
      <c r="E24" s="14">
        <v>1.2302762131521001E-2</v>
      </c>
      <c r="F24" s="14"/>
      <c r="G24" s="14">
        <v>1.53179365692053E-2</v>
      </c>
      <c r="H24" s="14">
        <v>3.0097050292632301E-2</v>
      </c>
      <c r="I24" s="14">
        <v>4.0771722462095997E-2</v>
      </c>
      <c r="J24" s="14">
        <v>1.8992638112761102E-2</v>
      </c>
      <c r="K24" s="14">
        <v>1.1991569704103099E-2</v>
      </c>
      <c r="L24" s="14">
        <v>8.9562591267000197E-3</v>
      </c>
      <c r="M24" s="14"/>
      <c r="N24" s="14">
        <v>2.97522371657102E-2</v>
      </c>
      <c r="O24" s="14">
        <v>2.06747826768196E-2</v>
      </c>
      <c r="P24" s="14">
        <v>2.5334911468005199E-2</v>
      </c>
      <c r="Q24" s="14">
        <v>1.26186575108046E-2</v>
      </c>
      <c r="R24" s="14">
        <v>1.74800742458599E-2</v>
      </c>
      <c r="S24" s="14"/>
      <c r="T24" s="14">
        <v>2.71559395761206E-2</v>
      </c>
      <c r="U24" s="14">
        <v>1.71119768559891E-2</v>
      </c>
      <c r="V24" s="14"/>
      <c r="W24" s="14">
        <v>1.15190119720539E-2</v>
      </c>
      <c r="X24" s="14">
        <v>2.3167828006121698E-2</v>
      </c>
      <c r="Y24" s="14"/>
      <c r="Z24" s="14">
        <v>3.01078957017052E-2</v>
      </c>
      <c r="AA24" s="14">
        <v>1.51374280676648E-2</v>
      </c>
    </row>
    <row r="25" spans="2:27" x14ac:dyDescent="0.3">
      <c r="B25" s="15" t="s">
        <v>151</v>
      </c>
      <c r="C25" s="14">
        <v>2.0833529137445801E-2</v>
      </c>
      <c r="D25" s="14">
        <v>1.64550157936025E-2</v>
      </c>
      <c r="E25" s="14">
        <v>2.5187202194705299E-2</v>
      </c>
      <c r="F25" s="14"/>
      <c r="G25" s="14">
        <v>4.81984677910142E-2</v>
      </c>
      <c r="H25" s="14">
        <v>3.4504824342983999E-2</v>
      </c>
      <c r="I25" s="14">
        <v>1.47523821293764E-2</v>
      </c>
      <c r="J25" s="14">
        <v>1.1471331343490199E-2</v>
      </c>
      <c r="K25" s="14">
        <v>5.3071894579758798E-3</v>
      </c>
      <c r="L25" s="14">
        <v>1.44765025566173E-2</v>
      </c>
      <c r="M25" s="14"/>
      <c r="N25" s="14">
        <v>3.9399554146778801E-2</v>
      </c>
      <c r="O25" s="14">
        <v>1.2939310088359701E-2</v>
      </c>
      <c r="P25" s="14">
        <v>1.32051988458132E-2</v>
      </c>
      <c r="Q25" s="14">
        <v>1.98683421656661E-2</v>
      </c>
      <c r="R25" s="14">
        <v>3.45244931255159E-2</v>
      </c>
      <c r="S25" s="14"/>
      <c r="T25" s="14">
        <v>2.3418126461206699E-2</v>
      </c>
      <c r="U25" s="14">
        <v>1.9207566761585401E-2</v>
      </c>
      <c r="V25" s="14"/>
      <c r="W25" s="14">
        <v>1.47171547070557E-2</v>
      </c>
      <c r="X25" s="14">
        <v>2.2239509275463899E-2</v>
      </c>
      <c r="Y25" s="14"/>
      <c r="Z25" s="14">
        <v>2.032235901124E-2</v>
      </c>
      <c r="AA25" s="14">
        <v>2.1161691458393601E-2</v>
      </c>
    </row>
    <row r="26" spans="2:27" x14ac:dyDescent="0.3">
      <c r="B26" s="15" t="s">
        <v>156</v>
      </c>
      <c r="C26" s="14">
        <v>1.9838995612794199E-2</v>
      </c>
      <c r="D26" s="14">
        <v>1.8208506630646801E-2</v>
      </c>
      <c r="E26" s="14">
        <v>2.15067576563133E-2</v>
      </c>
      <c r="F26" s="14"/>
      <c r="G26" s="14">
        <v>4.2320595947975902E-2</v>
      </c>
      <c r="H26" s="14">
        <v>3.7970142813638197E-2</v>
      </c>
      <c r="I26" s="14">
        <v>1.33050598525923E-2</v>
      </c>
      <c r="J26" s="14">
        <v>1.61864558087783E-2</v>
      </c>
      <c r="K26" s="14">
        <v>1.05298878498439E-2</v>
      </c>
      <c r="L26" s="14">
        <v>4.6780747704675898E-3</v>
      </c>
      <c r="M26" s="14"/>
      <c r="N26" s="14">
        <v>3.0734552788138501E-2</v>
      </c>
      <c r="O26" s="14">
        <v>1.1489611392860401E-2</v>
      </c>
      <c r="P26" s="14">
        <v>2.00933016793482E-2</v>
      </c>
      <c r="Q26" s="14">
        <v>1.1302910471639199E-2</v>
      </c>
      <c r="R26" s="14">
        <v>4.1653477875827898E-2</v>
      </c>
      <c r="S26" s="14"/>
      <c r="T26" s="14">
        <v>2.5738215479044702E-2</v>
      </c>
      <c r="U26" s="14">
        <v>1.61278141992445E-2</v>
      </c>
      <c r="V26" s="14"/>
      <c r="W26" s="14">
        <v>7.3603678644176404E-3</v>
      </c>
      <c r="X26" s="14">
        <v>2.2707476436460799E-2</v>
      </c>
      <c r="Y26" s="14"/>
      <c r="Z26" s="14">
        <v>2.1287864860862201E-2</v>
      </c>
      <c r="AA26" s="14">
        <v>1.8908846782061599E-2</v>
      </c>
    </row>
    <row r="27" spans="2:27" x14ac:dyDescent="0.3">
      <c r="B27" s="15" t="s">
        <v>161</v>
      </c>
      <c r="C27" s="14">
        <v>1.36946610846214E-2</v>
      </c>
      <c r="D27" s="14">
        <v>1.60793629447381E-2</v>
      </c>
      <c r="E27" s="14">
        <v>1.14199216299808E-2</v>
      </c>
      <c r="F27" s="14"/>
      <c r="G27" s="14">
        <v>3.2295697086721399E-2</v>
      </c>
      <c r="H27" s="14">
        <v>4.0011049646866803E-2</v>
      </c>
      <c r="I27" s="14">
        <v>1.1577804593641799E-2</v>
      </c>
      <c r="J27" s="14">
        <v>2.4140501859850299E-3</v>
      </c>
      <c r="K27" s="14">
        <v>0</v>
      </c>
      <c r="L27" s="14">
        <v>0</v>
      </c>
      <c r="M27" s="14"/>
      <c r="N27" s="14">
        <v>2.8421879536632801E-2</v>
      </c>
      <c r="O27" s="14">
        <v>1.02960834594438E-2</v>
      </c>
      <c r="P27" s="14">
        <v>1.2337321864512999E-2</v>
      </c>
      <c r="Q27" s="14">
        <v>5.1559432293834103E-3</v>
      </c>
      <c r="R27" s="14">
        <v>1.1853779501016E-2</v>
      </c>
      <c r="S27" s="14"/>
      <c r="T27" s="14">
        <v>2.07243772787092E-2</v>
      </c>
      <c r="U27" s="14">
        <v>9.2722878431558808E-3</v>
      </c>
      <c r="V27" s="14"/>
      <c r="W27" s="14">
        <v>0</v>
      </c>
      <c r="X27" s="14">
        <v>1.6842673310000899E-2</v>
      </c>
      <c r="Y27" s="14"/>
      <c r="Z27" s="14">
        <v>2.2132789528378001E-2</v>
      </c>
      <c r="AA27" s="14">
        <v>8.2775295415242998E-3</v>
      </c>
    </row>
    <row r="28" spans="2:27" x14ac:dyDescent="0.3">
      <c r="B28" s="15" t="s">
        <v>157</v>
      </c>
      <c r="C28" s="14">
        <v>1.09172600126344E-2</v>
      </c>
      <c r="D28" s="14">
        <v>8.9501801014919002E-3</v>
      </c>
      <c r="E28" s="14">
        <v>1.28791786590516E-2</v>
      </c>
      <c r="F28" s="14"/>
      <c r="G28" s="14">
        <v>1.9067447201415701E-2</v>
      </c>
      <c r="H28" s="14">
        <v>2.3647835677068199E-2</v>
      </c>
      <c r="I28" s="14">
        <v>8.2827252428454203E-3</v>
      </c>
      <c r="J28" s="14">
        <v>5.7241916181140703E-3</v>
      </c>
      <c r="K28" s="14">
        <v>1.31631306624069E-2</v>
      </c>
      <c r="L28" s="14">
        <v>0</v>
      </c>
      <c r="M28" s="14"/>
      <c r="N28" s="14">
        <v>1.11168135064306E-2</v>
      </c>
      <c r="O28" s="14">
        <v>1.5268814590115301E-2</v>
      </c>
      <c r="P28" s="14">
        <v>4.1637102617068603E-3</v>
      </c>
      <c r="Q28" s="14">
        <v>2.3567142661488402E-2</v>
      </c>
      <c r="R28" s="14">
        <v>0</v>
      </c>
      <c r="S28" s="14"/>
      <c r="T28" s="14">
        <v>1.62721478195487E-2</v>
      </c>
      <c r="U28" s="14">
        <v>7.54851625477622E-3</v>
      </c>
      <c r="V28" s="14"/>
      <c r="W28" s="14">
        <v>7.8179512419775492E-3</v>
      </c>
      <c r="X28" s="14">
        <v>1.1629702755099201E-2</v>
      </c>
      <c r="Y28" s="14"/>
      <c r="Z28" s="14">
        <v>1.4355901191941601E-2</v>
      </c>
      <c r="AA28" s="14">
        <v>8.7097122463284694E-3</v>
      </c>
    </row>
    <row r="29" spans="2:27" x14ac:dyDescent="0.3">
      <c r="B29" s="15" t="s">
        <v>162</v>
      </c>
      <c r="C29" s="14">
        <v>9.4155340519941604E-3</v>
      </c>
      <c r="D29" s="14">
        <v>1.2069719590229899E-2</v>
      </c>
      <c r="E29" s="14">
        <v>6.8612988475177002E-3</v>
      </c>
      <c r="F29" s="14"/>
      <c r="G29" s="14">
        <v>2.7557974072666001E-2</v>
      </c>
      <c r="H29" s="14">
        <v>2.5590278433928301E-2</v>
      </c>
      <c r="I29" s="14">
        <v>5.0833291865512997E-3</v>
      </c>
      <c r="J29" s="14">
        <v>2.0739173586731101E-3</v>
      </c>
      <c r="K29" s="14">
        <v>0</v>
      </c>
      <c r="L29" s="14">
        <v>0</v>
      </c>
      <c r="M29" s="14"/>
      <c r="N29" s="14">
        <v>1.12414734128536E-2</v>
      </c>
      <c r="O29" s="14">
        <v>1.21939850715873E-2</v>
      </c>
      <c r="P29" s="14">
        <v>4.0855380686892102E-3</v>
      </c>
      <c r="Q29" s="14">
        <v>1.20833430629236E-2</v>
      </c>
      <c r="R29" s="14">
        <v>6.7173488033745298E-3</v>
      </c>
      <c r="S29" s="14"/>
      <c r="T29" s="14">
        <v>1.4136216969299901E-2</v>
      </c>
      <c r="U29" s="14">
        <v>6.4457666761085497E-3</v>
      </c>
      <c r="V29" s="14"/>
      <c r="W29" s="14">
        <v>0</v>
      </c>
      <c r="X29" s="14">
        <v>1.1579896946483001E-2</v>
      </c>
      <c r="Y29" s="14"/>
      <c r="Z29" s="14">
        <v>1.40878608218444E-2</v>
      </c>
      <c r="AA29" s="14">
        <v>6.4159816164845798E-3</v>
      </c>
    </row>
    <row r="30" spans="2:27" x14ac:dyDescent="0.3">
      <c r="B30" s="15" t="s">
        <v>164</v>
      </c>
      <c r="C30" s="14">
        <v>6.8228333271825904E-3</v>
      </c>
      <c r="D30" s="14">
        <v>8.2469340462965803E-3</v>
      </c>
      <c r="E30" s="14">
        <v>5.4591806815548396E-3</v>
      </c>
      <c r="F30" s="14"/>
      <c r="G30" s="14">
        <v>2.9624866283847199E-2</v>
      </c>
      <c r="H30" s="14">
        <v>8.2215254817635391E-3</v>
      </c>
      <c r="I30" s="14">
        <v>7.6015351449401098E-3</v>
      </c>
      <c r="J30" s="14">
        <v>0</v>
      </c>
      <c r="K30" s="14">
        <v>0</v>
      </c>
      <c r="L30" s="14">
        <v>0</v>
      </c>
      <c r="M30" s="14"/>
      <c r="N30" s="14">
        <v>1.48309957103431E-2</v>
      </c>
      <c r="O30" s="14">
        <v>6.65935103071942E-3</v>
      </c>
      <c r="P30" s="14">
        <v>3.8724975922286901E-3</v>
      </c>
      <c r="Q30" s="14">
        <v>0</v>
      </c>
      <c r="R30" s="14">
        <v>6.2643118665791997E-3</v>
      </c>
      <c r="S30" s="14"/>
      <c r="T30" s="14">
        <v>1.1016581104622799E-2</v>
      </c>
      <c r="U30" s="14">
        <v>4.1845592574548101E-3</v>
      </c>
      <c r="V30" s="14"/>
      <c r="W30" s="14">
        <v>0</v>
      </c>
      <c r="X30" s="14">
        <v>8.3912082283925798E-3</v>
      </c>
      <c r="Y30" s="14"/>
      <c r="Z30" s="14">
        <v>6.53340051527316E-3</v>
      </c>
      <c r="AA30" s="14">
        <v>7.0086441530609299E-3</v>
      </c>
    </row>
    <row r="31" spans="2:27" x14ac:dyDescent="0.3">
      <c r="B31" s="15" t="s">
        <v>163</v>
      </c>
      <c r="C31" s="14">
        <v>6.7852501570408001E-3</v>
      </c>
      <c r="D31" s="14">
        <v>5.3610526196159296E-3</v>
      </c>
      <c r="E31" s="14">
        <v>8.20140154212857E-3</v>
      </c>
      <c r="F31" s="14"/>
      <c r="G31" s="14">
        <v>1.5989316828416599E-2</v>
      </c>
      <c r="H31" s="14">
        <v>9.5770516478926107E-3</v>
      </c>
      <c r="I31" s="14">
        <v>8.9176279561604208E-3</v>
      </c>
      <c r="J31" s="14">
        <v>3.2071281199007799E-3</v>
      </c>
      <c r="K31" s="14">
        <v>1.97390473114512E-3</v>
      </c>
      <c r="L31" s="14">
        <v>2.79350520434179E-3</v>
      </c>
      <c r="M31" s="14"/>
      <c r="N31" s="14">
        <v>1.54025492678496E-2</v>
      </c>
      <c r="O31" s="14">
        <v>4.8753099878718004E-3</v>
      </c>
      <c r="P31" s="14">
        <v>3.29240116776799E-3</v>
      </c>
      <c r="Q31" s="14">
        <v>5.4980012508068603E-3</v>
      </c>
      <c r="R31" s="14">
        <v>0</v>
      </c>
      <c r="S31" s="14"/>
      <c r="T31" s="14">
        <v>7.8499825458076492E-3</v>
      </c>
      <c r="U31" s="14">
        <v>6.1154302247134803E-3</v>
      </c>
      <c r="V31" s="14"/>
      <c r="W31" s="14">
        <v>6.0475754451236102E-3</v>
      </c>
      <c r="X31" s="14">
        <v>6.9548205463420996E-3</v>
      </c>
      <c r="Y31" s="14"/>
      <c r="Z31" s="14">
        <v>9.1704202618789494E-3</v>
      </c>
      <c r="AA31" s="14">
        <v>5.25401247836678E-3</v>
      </c>
    </row>
    <row r="32" spans="2:27" x14ac:dyDescent="0.3">
      <c r="B32" s="15" t="s">
        <v>141</v>
      </c>
      <c r="C32" s="23">
        <v>3.5388250184459603E-2</v>
      </c>
      <c r="D32" s="23">
        <v>3.72454842136105E-2</v>
      </c>
      <c r="E32" s="23">
        <v>3.3711862360839798E-2</v>
      </c>
      <c r="F32" s="23"/>
      <c r="G32" s="23">
        <v>1.8342357635399702E-2</v>
      </c>
      <c r="H32" s="23">
        <v>2.7490156709198198E-2</v>
      </c>
      <c r="I32" s="23">
        <v>4.28843764596697E-2</v>
      </c>
      <c r="J32" s="23">
        <v>4.1408157556761097E-2</v>
      </c>
      <c r="K32" s="23">
        <v>3.4851468805023399E-2</v>
      </c>
      <c r="L32" s="23">
        <v>4.25300802744175E-2</v>
      </c>
      <c r="M32" s="23"/>
      <c r="N32" s="23">
        <v>2.2903538234170299E-2</v>
      </c>
      <c r="O32" s="23">
        <v>4.28596713308231E-2</v>
      </c>
      <c r="P32" s="23">
        <v>4.3580708378300297E-2</v>
      </c>
      <c r="Q32" s="23">
        <v>2.8737806420840499E-2</v>
      </c>
      <c r="R32" s="23">
        <v>0</v>
      </c>
      <c r="S32" s="23"/>
      <c r="T32" s="23">
        <v>4.34015453004922E-2</v>
      </c>
      <c r="U32" s="23">
        <v>3.03471104117169E-2</v>
      </c>
      <c r="V32" s="23"/>
      <c r="W32" s="23">
        <v>3.23852488819453E-2</v>
      </c>
      <c r="X32" s="23">
        <v>3.6078554585184198E-2</v>
      </c>
      <c r="Y32" s="23"/>
      <c r="Z32" s="23">
        <v>3.1143623869559298E-2</v>
      </c>
      <c r="AA32" s="23">
        <v>3.8113226374662003E-2</v>
      </c>
    </row>
    <row r="33" spans="2:2" x14ac:dyDescent="0.3">
      <c r="B33" s="16"/>
    </row>
    <row r="34" spans="2:2" x14ac:dyDescent="0.3">
      <c r="B34" t="s">
        <v>57</v>
      </c>
    </row>
    <row r="35" spans="2:2" x14ac:dyDescent="0.3">
      <c r="B35" t="s">
        <v>58</v>
      </c>
    </row>
    <row r="37" spans="2:2" x14ac:dyDescent="0.3">
      <c r="B3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A3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167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146</v>
      </c>
      <c r="C9" s="14">
        <v>0.329689817931405</v>
      </c>
      <c r="D9" s="14">
        <v>0.35421407716710401</v>
      </c>
      <c r="E9" s="14">
        <v>0.30498860856027399</v>
      </c>
      <c r="F9" s="14"/>
      <c r="G9" s="14">
        <v>0.25605852002037199</v>
      </c>
      <c r="H9" s="14">
        <v>0.246688589649355</v>
      </c>
      <c r="I9" s="14">
        <v>0.27011696944193098</v>
      </c>
      <c r="J9" s="14">
        <v>0.33134781965017301</v>
      </c>
      <c r="K9" s="14">
        <v>0.36084218738505103</v>
      </c>
      <c r="L9" s="14">
        <v>0.472188450998696</v>
      </c>
      <c r="M9" s="14"/>
      <c r="N9" s="14">
        <v>0.36194598460852601</v>
      </c>
      <c r="O9" s="14">
        <v>0.36852015911524899</v>
      </c>
      <c r="P9" s="14">
        <v>0.292005605556517</v>
      </c>
      <c r="Q9" s="14">
        <v>0.39116846553031598</v>
      </c>
      <c r="R9" s="14">
        <v>0.32687610147062601</v>
      </c>
      <c r="S9" s="14"/>
      <c r="T9" s="14">
        <v>0.25423376182769702</v>
      </c>
      <c r="U9" s="14">
        <v>0.37715899509395001</v>
      </c>
      <c r="V9" s="14"/>
      <c r="W9" s="14">
        <v>0.43707316359763299</v>
      </c>
      <c r="X9" s="14">
        <v>0.30500544765961801</v>
      </c>
      <c r="Y9" s="14"/>
      <c r="Z9" s="14">
        <v>0.36191313911710898</v>
      </c>
      <c r="AA9" s="14">
        <v>0.30900300677630999</v>
      </c>
    </row>
    <row r="10" spans="2:27" x14ac:dyDescent="0.3">
      <c r="B10" s="15" t="s">
        <v>147</v>
      </c>
      <c r="C10" s="14">
        <v>0.31428838609731002</v>
      </c>
      <c r="D10" s="14">
        <v>0.35865865775875</v>
      </c>
      <c r="E10" s="14">
        <v>0.27015809089954002</v>
      </c>
      <c r="F10" s="14"/>
      <c r="G10" s="14">
        <v>0.26599137053372401</v>
      </c>
      <c r="H10" s="14">
        <v>0.18581401009773801</v>
      </c>
      <c r="I10" s="14">
        <v>0.276013372842355</v>
      </c>
      <c r="J10" s="14">
        <v>0.32405745390039697</v>
      </c>
      <c r="K10" s="14">
        <v>0.32538351017328698</v>
      </c>
      <c r="L10" s="14">
        <v>0.466463288668859</v>
      </c>
      <c r="M10" s="14"/>
      <c r="N10" s="14">
        <v>0.284544679261241</v>
      </c>
      <c r="O10" s="14">
        <v>0.37302892074461103</v>
      </c>
      <c r="P10" s="14">
        <v>0.31413241387329599</v>
      </c>
      <c r="Q10" s="14">
        <v>0.41472046198917401</v>
      </c>
      <c r="R10" s="14">
        <v>0.28808520774911101</v>
      </c>
      <c r="S10" s="14"/>
      <c r="T10" s="14">
        <v>0.23857847002763799</v>
      </c>
      <c r="U10" s="14">
        <v>0.36191726579827199</v>
      </c>
      <c r="V10" s="14"/>
      <c r="W10" s="14">
        <v>0.43111782637429102</v>
      </c>
      <c r="X10" s="14">
        <v>0.28743262792968499</v>
      </c>
      <c r="Y10" s="14"/>
      <c r="Z10" s="14">
        <v>0.30769720359711999</v>
      </c>
      <c r="AA10" s="14">
        <v>0.31851981050215</v>
      </c>
    </row>
    <row r="11" spans="2:27" x14ac:dyDescent="0.3">
      <c r="B11" s="15" t="s">
        <v>143</v>
      </c>
      <c r="C11" s="14">
        <v>0.25159706988215103</v>
      </c>
      <c r="D11" s="14">
        <v>0.26202888330578</v>
      </c>
      <c r="E11" s="14">
        <v>0.24238447593571</v>
      </c>
      <c r="F11" s="14"/>
      <c r="G11" s="14">
        <v>0.227863971187759</v>
      </c>
      <c r="H11" s="14">
        <v>0.230696581793181</v>
      </c>
      <c r="I11" s="14">
        <v>0.21836125495811001</v>
      </c>
      <c r="J11" s="14">
        <v>0.23918036772870299</v>
      </c>
      <c r="K11" s="14">
        <v>0.29821606578346299</v>
      </c>
      <c r="L11" s="14">
        <v>0.29012754784696798</v>
      </c>
      <c r="M11" s="14"/>
      <c r="N11" s="14">
        <v>0.30863962874533202</v>
      </c>
      <c r="O11" s="14">
        <v>0.22352598904880699</v>
      </c>
      <c r="P11" s="14">
        <v>0.19242271447249401</v>
      </c>
      <c r="Q11" s="14">
        <v>0.35419094862302097</v>
      </c>
      <c r="R11" s="14">
        <v>0.25085297426629199</v>
      </c>
      <c r="S11" s="14"/>
      <c r="T11" s="14">
        <v>0.24455908385809699</v>
      </c>
      <c r="U11" s="14">
        <v>0.25602464564868999</v>
      </c>
      <c r="V11" s="14"/>
      <c r="W11" s="14">
        <v>0.30713221328836599</v>
      </c>
      <c r="X11" s="14">
        <v>0.23883112340850801</v>
      </c>
      <c r="Y11" s="14"/>
      <c r="Z11" s="14">
        <v>0.286736598422421</v>
      </c>
      <c r="AA11" s="14">
        <v>0.22903810438004399</v>
      </c>
    </row>
    <row r="12" spans="2:27" x14ac:dyDescent="0.3">
      <c r="B12" s="15" t="s">
        <v>144</v>
      </c>
      <c r="C12" s="14">
        <v>0.248292353811783</v>
      </c>
      <c r="D12" s="14">
        <v>0.31037977524287502</v>
      </c>
      <c r="E12" s="14">
        <v>0.18865098484773801</v>
      </c>
      <c r="F12" s="14"/>
      <c r="G12" s="14">
        <v>0.27124430039537001</v>
      </c>
      <c r="H12" s="14">
        <v>0.27673712500249098</v>
      </c>
      <c r="I12" s="14">
        <v>0.26368397353275502</v>
      </c>
      <c r="J12" s="14">
        <v>0.24730349980864799</v>
      </c>
      <c r="K12" s="14">
        <v>0.26057979134592202</v>
      </c>
      <c r="L12" s="14">
        <v>0.18999187156248301</v>
      </c>
      <c r="M12" s="14"/>
      <c r="N12" s="14">
        <v>0.24292606140561099</v>
      </c>
      <c r="O12" s="14">
        <v>0.269276786948492</v>
      </c>
      <c r="P12" s="14">
        <v>0.40251760011160898</v>
      </c>
      <c r="Q12" s="14">
        <v>0.24246826898021201</v>
      </c>
      <c r="R12" s="14">
        <v>0.174503074225275</v>
      </c>
      <c r="S12" s="14"/>
      <c r="T12" s="14">
        <v>0.27095368897070898</v>
      </c>
      <c r="U12" s="14">
        <v>0.234036176256991</v>
      </c>
      <c r="V12" s="14"/>
      <c r="W12" s="14">
        <v>0.20700320866309099</v>
      </c>
      <c r="X12" s="14">
        <v>0.25778355135952802</v>
      </c>
      <c r="Y12" s="14"/>
      <c r="Z12" s="14">
        <v>0.23850061603287701</v>
      </c>
      <c r="AA12" s="14">
        <v>0.25457847898010699</v>
      </c>
    </row>
    <row r="13" spans="2:27" x14ac:dyDescent="0.3">
      <c r="B13" s="15" t="s">
        <v>145</v>
      </c>
      <c r="C13" s="14">
        <v>0.21170748828786301</v>
      </c>
      <c r="D13" s="14">
        <v>0.25650353075107701</v>
      </c>
      <c r="E13" s="14">
        <v>0.168000648019722</v>
      </c>
      <c r="F13" s="14"/>
      <c r="G13" s="14">
        <v>0.19763291825069401</v>
      </c>
      <c r="H13" s="14">
        <v>0.20685349335522199</v>
      </c>
      <c r="I13" s="14">
        <v>0.22009989810265601</v>
      </c>
      <c r="J13" s="14">
        <v>0.220138856051774</v>
      </c>
      <c r="K13" s="14">
        <v>0.204194941459654</v>
      </c>
      <c r="L13" s="14">
        <v>0.216399588701671</v>
      </c>
      <c r="M13" s="14"/>
      <c r="N13" s="14">
        <v>0.27690029415388301</v>
      </c>
      <c r="O13" s="14">
        <v>0.18106472626297901</v>
      </c>
      <c r="P13" s="14">
        <v>0.174139491361326</v>
      </c>
      <c r="Q13" s="14">
        <v>0.29558451263038898</v>
      </c>
      <c r="R13" s="14">
        <v>0.224216620922427</v>
      </c>
      <c r="S13" s="14"/>
      <c r="T13" s="14">
        <v>0.208146554482422</v>
      </c>
      <c r="U13" s="14">
        <v>0.213947660997689</v>
      </c>
      <c r="V13" s="14"/>
      <c r="W13" s="14">
        <v>0.18164406739227801</v>
      </c>
      <c r="X13" s="14">
        <v>0.21861821181225299</v>
      </c>
      <c r="Y13" s="14"/>
      <c r="Z13" s="14">
        <v>0.25192785070159501</v>
      </c>
      <c r="AA13" s="14">
        <v>0.18588671590231901</v>
      </c>
    </row>
    <row r="14" spans="2:27" x14ac:dyDescent="0.3">
      <c r="B14" s="15" t="s">
        <v>52</v>
      </c>
      <c r="C14" s="14">
        <v>0.18199993932414499</v>
      </c>
      <c r="D14" s="14">
        <v>0.11270600944051699</v>
      </c>
      <c r="E14" s="14">
        <v>0.24851603380359</v>
      </c>
      <c r="F14" s="14"/>
      <c r="G14" s="14">
        <v>0.174424859009391</v>
      </c>
      <c r="H14" s="14">
        <v>0.17143952835631299</v>
      </c>
      <c r="I14" s="14">
        <v>0.205798415125653</v>
      </c>
      <c r="J14" s="14">
        <v>0.21249225240712599</v>
      </c>
      <c r="K14" s="14">
        <v>0.19078702836419301</v>
      </c>
      <c r="L14" s="14">
        <v>0.14568885642154999</v>
      </c>
      <c r="M14" s="14"/>
      <c r="N14" s="14">
        <v>0.10902228425001401</v>
      </c>
      <c r="O14" s="14">
        <v>0.13249844748831099</v>
      </c>
      <c r="P14" s="14">
        <v>0.14486825880641099</v>
      </c>
      <c r="Q14" s="14">
        <v>8.7041740537119494E-2</v>
      </c>
      <c r="R14" s="14">
        <v>0.21144275294516199</v>
      </c>
      <c r="S14" s="14"/>
      <c r="T14" s="14">
        <v>0.20557292001900199</v>
      </c>
      <c r="U14" s="14">
        <v>0.167170248314116</v>
      </c>
      <c r="V14" s="14"/>
      <c r="W14" s="14">
        <v>0.174495869211577</v>
      </c>
      <c r="X14" s="14">
        <v>0.18372491114407599</v>
      </c>
      <c r="Y14" s="14"/>
      <c r="Z14" s="14">
        <v>0.13086092898489199</v>
      </c>
      <c r="AA14" s="14">
        <v>0.21483029357130201</v>
      </c>
    </row>
    <row r="15" spans="2:27" x14ac:dyDescent="0.3">
      <c r="B15" s="15" t="s">
        <v>151</v>
      </c>
      <c r="C15" s="14">
        <v>7.3397723970074394E-2</v>
      </c>
      <c r="D15" s="14">
        <v>7.5863869242863494E-2</v>
      </c>
      <c r="E15" s="14">
        <v>7.1273409835497098E-2</v>
      </c>
      <c r="F15" s="14"/>
      <c r="G15" s="14">
        <v>9.2462977830231399E-2</v>
      </c>
      <c r="H15" s="14">
        <v>6.0922375045471398E-2</v>
      </c>
      <c r="I15" s="14">
        <v>4.6802472129879799E-2</v>
      </c>
      <c r="J15" s="14">
        <v>6.4197428669033094E-2</v>
      </c>
      <c r="K15" s="14">
        <v>7.4779249178120802E-2</v>
      </c>
      <c r="L15" s="14">
        <v>9.8980286123959593E-2</v>
      </c>
      <c r="M15" s="14"/>
      <c r="N15" s="14">
        <v>9.6514785140323398E-2</v>
      </c>
      <c r="O15" s="14">
        <v>6.2163592013531797E-2</v>
      </c>
      <c r="P15" s="14">
        <v>6.5727870800323399E-2</v>
      </c>
      <c r="Q15" s="14">
        <v>0.125535792821905</v>
      </c>
      <c r="R15" s="14">
        <v>9.1283858460680503E-2</v>
      </c>
      <c r="S15" s="14"/>
      <c r="T15" s="14">
        <v>6.40281755044598E-2</v>
      </c>
      <c r="U15" s="14">
        <v>7.9292078631760105E-2</v>
      </c>
      <c r="V15" s="14"/>
      <c r="W15" s="14">
        <v>7.8103848936457901E-2</v>
      </c>
      <c r="X15" s="14">
        <v>7.2315919985529303E-2</v>
      </c>
      <c r="Y15" s="14"/>
      <c r="Z15" s="14">
        <v>6.8806950662324104E-2</v>
      </c>
      <c r="AA15" s="14">
        <v>7.6344920502858099E-2</v>
      </c>
    </row>
    <row r="16" spans="2:27" x14ac:dyDescent="0.3">
      <c r="B16" s="15" t="s">
        <v>148</v>
      </c>
      <c r="C16" s="14">
        <v>7.1089437368517902E-2</v>
      </c>
      <c r="D16" s="14">
        <v>7.3247604705816802E-2</v>
      </c>
      <c r="E16" s="14">
        <v>6.9256821614467307E-2</v>
      </c>
      <c r="F16" s="14"/>
      <c r="G16" s="14">
        <v>7.6529817034467096E-2</v>
      </c>
      <c r="H16" s="14">
        <v>0.11811487082458</v>
      </c>
      <c r="I16" s="14">
        <v>6.0335126040534398E-2</v>
      </c>
      <c r="J16" s="14">
        <v>6.95779037352664E-2</v>
      </c>
      <c r="K16" s="14">
        <v>5.70416582471533E-2</v>
      </c>
      <c r="L16" s="14">
        <v>4.86623275171926E-2</v>
      </c>
      <c r="M16" s="14"/>
      <c r="N16" s="14">
        <v>9.9131580396143698E-2</v>
      </c>
      <c r="O16" s="14">
        <v>5.7423620994627597E-2</v>
      </c>
      <c r="P16" s="14">
        <v>7.2694091985033002E-2</v>
      </c>
      <c r="Q16" s="14">
        <v>4.6620808212471998E-2</v>
      </c>
      <c r="R16" s="14">
        <v>7.3188565317031301E-2</v>
      </c>
      <c r="S16" s="14"/>
      <c r="T16" s="14">
        <v>8.4007148512170504E-2</v>
      </c>
      <c r="U16" s="14">
        <v>6.2962944274711899E-2</v>
      </c>
      <c r="V16" s="14"/>
      <c r="W16" s="14">
        <v>5.7861620556962499E-2</v>
      </c>
      <c r="X16" s="14">
        <v>7.4130135402631206E-2</v>
      </c>
      <c r="Y16" s="14"/>
      <c r="Z16" s="14">
        <v>7.1842479208467203E-2</v>
      </c>
      <c r="AA16" s="14">
        <v>7.0605997618619395E-2</v>
      </c>
    </row>
    <row r="17" spans="2:27" x14ac:dyDescent="0.3">
      <c r="B17" s="15" t="s">
        <v>152</v>
      </c>
      <c r="C17" s="14">
        <v>6.3128382271135E-2</v>
      </c>
      <c r="D17" s="14">
        <v>5.7045588676727599E-2</v>
      </c>
      <c r="E17" s="14">
        <v>6.9308314607160096E-2</v>
      </c>
      <c r="F17" s="14"/>
      <c r="G17" s="14">
        <v>8.6252863907112398E-2</v>
      </c>
      <c r="H17" s="14">
        <v>8.2749511150708999E-2</v>
      </c>
      <c r="I17" s="14">
        <v>5.0776340250685198E-2</v>
      </c>
      <c r="J17" s="14">
        <v>5.5531407671858199E-2</v>
      </c>
      <c r="K17" s="14">
        <v>5.2876239065441498E-2</v>
      </c>
      <c r="L17" s="14">
        <v>5.4882971711107703E-2</v>
      </c>
      <c r="M17" s="14"/>
      <c r="N17" s="14">
        <v>9.2176308275560906E-2</v>
      </c>
      <c r="O17" s="14">
        <v>7.7430020659127102E-2</v>
      </c>
      <c r="P17" s="14">
        <v>4.2321424774892202E-2</v>
      </c>
      <c r="Q17" s="14">
        <v>7.2280197856114295E-2</v>
      </c>
      <c r="R17" s="14">
        <v>9.1398432409345198E-2</v>
      </c>
      <c r="S17" s="14"/>
      <c r="T17" s="14">
        <v>6.4420509811823096E-2</v>
      </c>
      <c r="U17" s="14">
        <v>6.2315508735030403E-2</v>
      </c>
      <c r="V17" s="14"/>
      <c r="W17" s="14">
        <v>5.5891714539544599E-2</v>
      </c>
      <c r="X17" s="14">
        <v>6.4791885905820606E-2</v>
      </c>
      <c r="Y17" s="14"/>
      <c r="Z17" s="14">
        <v>7.1081020910140194E-2</v>
      </c>
      <c r="AA17" s="14">
        <v>5.80229267297366E-2</v>
      </c>
    </row>
    <row r="18" spans="2:27" x14ac:dyDescent="0.3">
      <c r="B18" s="15" t="s">
        <v>149</v>
      </c>
      <c r="C18" s="14">
        <v>5.11591238964057E-2</v>
      </c>
      <c r="D18" s="14">
        <v>4.8932525830568299E-2</v>
      </c>
      <c r="E18" s="14">
        <v>5.3529303125766897E-2</v>
      </c>
      <c r="F18" s="14"/>
      <c r="G18" s="14">
        <v>6.4500374769524901E-2</v>
      </c>
      <c r="H18" s="14">
        <v>5.6431715733540798E-2</v>
      </c>
      <c r="I18" s="14">
        <v>6.0150415584682898E-2</v>
      </c>
      <c r="J18" s="14">
        <v>5.0817020559349897E-2</v>
      </c>
      <c r="K18" s="14">
        <v>4.6411365185165802E-2</v>
      </c>
      <c r="L18" s="14">
        <v>3.4167856358502099E-2</v>
      </c>
      <c r="M18" s="14"/>
      <c r="N18" s="14">
        <v>6.8549220108845899E-2</v>
      </c>
      <c r="O18" s="14">
        <v>5.2258348337902397E-2</v>
      </c>
      <c r="P18" s="14">
        <v>4.18828438379562E-2</v>
      </c>
      <c r="Q18" s="14">
        <v>6.6661225222587106E-2</v>
      </c>
      <c r="R18" s="14">
        <v>5.6901749387280202E-2</v>
      </c>
      <c r="S18" s="14"/>
      <c r="T18" s="14">
        <v>6.1184458630469597E-2</v>
      </c>
      <c r="U18" s="14">
        <v>4.4852216072453002E-2</v>
      </c>
      <c r="V18" s="14"/>
      <c r="W18" s="14">
        <v>4.7784629679571797E-2</v>
      </c>
      <c r="X18" s="14">
        <v>5.1934823928953003E-2</v>
      </c>
      <c r="Y18" s="14"/>
      <c r="Z18" s="14">
        <v>5.9069498530817999E-2</v>
      </c>
      <c r="AA18" s="14">
        <v>4.6080801110089699E-2</v>
      </c>
    </row>
    <row r="19" spans="2:27" x14ac:dyDescent="0.3">
      <c r="B19" s="15" t="s">
        <v>150</v>
      </c>
      <c r="C19" s="14">
        <v>4.75486271018596E-2</v>
      </c>
      <c r="D19" s="14">
        <v>5.2225507819628599E-2</v>
      </c>
      <c r="E19" s="14">
        <v>4.31670837216485E-2</v>
      </c>
      <c r="F19" s="14"/>
      <c r="G19" s="14">
        <v>4.5028199954756001E-2</v>
      </c>
      <c r="H19" s="14">
        <v>4.2851622996653203E-2</v>
      </c>
      <c r="I19" s="14">
        <v>5.1880033476773099E-2</v>
      </c>
      <c r="J19" s="14">
        <v>3.69092160054015E-2</v>
      </c>
      <c r="K19" s="14">
        <v>5.2453506808441602E-2</v>
      </c>
      <c r="L19" s="14">
        <v>5.48502064191317E-2</v>
      </c>
      <c r="M19" s="14"/>
      <c r="N19" s="14">
        <v>4.9345988928430999E-2</v>
      </c>
      <c r="O19" s="14">
        <v>6.4684869757678801E-2</v>
      </c>
      <c r="P19" s="14">
        <v>5.3812189314244099E-2</v>
      </c>
      <c r="Q19" s="14">
        <v>5.9026445085521899E-2</v>
      </c>
      <c r="R19" s="14">
        <v>6.0893413706158701E-2</v>
      </c>
      <c r="S19" s="14"/>
      <c r="T19" s="14">
        <v>5.0079293725838199E-2</v>
      </c>
      <c r="U19" s="14">
        <v>4.5956592366465099E-2</v>
      </c>
      <c r="V19" s="14"/>
      <c r="W19" s="14">
        <v>4.2384379588016399E-2</v>
      </c>
      <c r="X19" s="14">
        <v>4.8735740401561499E-2</v>
      </c>
      <c r="Y19" s="14"/>
      <c r="Z19" s="14">
        <v>4.8906609378261502E-2</v>
      </c>
      <c r="AA19" s="14">
        <v>4.6676826124486898E-2</v>
      </c>
    </row>
    <row r="20" spans="2:27" x14ac:dyDescent="0.3">
      <c r="B20" s="15" t="s">
        <v>154</v>
      </c>
      <c r="C20" s="14">
        <v>2.6517506067870601E-2</v>
      </c>
      <c r="D20" s="14">
        <v>3.1201515228609599E-2</v>
      </c>
      <c r="E20" s="14">
        <v>2.2048015205652801E-2</v>
      </c>
      <c r="F20" s="14"/>
      <c r="G20" s="14">
        <v>2.00346168115892E-2</v>
      </c>
      <c r="H20" s="14">
        <v>2.3238822063798001E-2</v>
      </c>
      <c r="I20" s="14">
        <v>4.6362271482393497E-2</v>
      </c>
      <c r="J20" s="14">
        <v>2.2988913691706601E-2</v>
      </c>
      <c r="K20" s="14">
        <v>1.7703393333788401E-2</v>
      </c>
      <c r="L20" s="14">
        <v>2.61447245587044E-2</v>
      </c>
      <c r="M20" s="14"/>
      <c r="N20" s="14">
        <v>3.71647154788525E-2</v>
      </c>
      <c r="O20" s="14">
        <v>3.4736046001056599E-2</v>
      </c>
      <c r="P20" s="14">
        <v>1.4265335675960999E-2</v>
      </c>
      <c r="Q20" s="14">
        <v>3.7117247087192197E-2</v>
      </c>
      <c r="R20" s="14">
        <v>2.8153767956462301E-2</v>
      </c>
      <c r="S20" s="14"/>
      <c r="T20" s="14">
        <v>3.2372393378858499E-2</v>
      </c>
      <c r="U20" s="14">
        <v>2.2834214131037402E-2</v>
      </c>
      <c r="V20" s="14"/>
      <c r="W20" s="14">
        <v>1.25805225631758E-2</v>
      </c>
      <c r="X20" s="14">
        <v>2.9721221310371901E-2</v>
      </c>
      <c r="Y20" s="14"/>
      <c r="Z20" s="14">
        <v>3.8785258885819698E-2</v>
      </c>
      <c r="AA20" s="14">
        <v>1.8641822354830799E-2</v>
      </c>
    </row>
    <row r="21" spans="2:27" x14ac:dyDescent="0.3">
      <c r="B21" s="15" t="s">
        <v>153</v>
      </c>
      <c r="C21" s="14">
        <v>2.1263635149845701E-2</v>
      </c>
      <c r="D21" s="14">
        <v>2.52438101564385E-2</v>
      </c>
      <c r="E21" s="14">
        <v>1.7460856340422101E-2</v>
      </c>
      <c r="F21" s="14"/>
      <c r="G21" s="14">
        <v>3.4991005519686799E-2</v>
      </c>
      <c r="H21" s="14">
        <v>1.8523535533841201E-2</v>
      </c>
      <c r="I21" s="14">
        <v>3.1131447724467201E-2</v>
      </c>
      <c r="J21" s="14">
        <v>4.5272669442364003E-3</v>
      </c>
      <c r="K21" s="14">
        <v>1.5673392913118402E-2</v>
      </c>
      <c r="L21" s="14">
        <v>2.3657657638653799E-2</v>
      </c>
      <c r="M21" s="14"/>
      <c r="N21" s="14">
        <v>1.324045116289E-2</v>
      </c>
      <c r="O21" s="14">
        <v>2.2825809880050799E-2</v>
      </c>
      <c r="P21" s="14">
        <v>2.8429250710825801E-2</v>
      </c>
      <c r="Q21" s="14">
        <v>2.8086340263828499E-2</v>
      </c>
      <c r="R21" s="14">
        <v>1.80113485255688E-2</v>
      </c>
      <c r="S21" s="14"/>
      <c r="T21" s="14">
        <v>2.5619406505292899E-2</v>
      </c>
      <c r="U21" s="14">
        <v>1.8523432536193499E-2</v>
      </c>
      <c r="V21" s="14"/>
      <c r="W21" s="14">
        <v>1.6063366581143199E-2</v>
      </c>
      <c r="X21" s="14">
        <v>2.2459028663301499E-2</v>
      </c>
      <c r="Y21" s="14"/>
      <c r="Z21" s="14">
        <v>2.61448142253983E-2</v>
      </c>
      <c r="AA21" s="14">
        <v>1.8130003170440799E-2</v>
      </c>
    </row>
    <row r="22" spans="2:27" x14ac:dyDescent="0.3">
      <c r="B22" s="15" t="s">
        <v>155</v>
      </c>
      <c r="C22" s="14">
        <v>2.0616904859299501E-2</v>
      </c>
      <c r="D22" s="14">
        <v>1.46791610036062E-2</v>
      </c>
      <c r="E22" s="14">
        <v>2.6491557973949399E-2</v>
      </c>
      <c r="F22" s="14"/>
      <c r="G22" s="14">
        <v>3.40944499059107E-2</v>
      </c>
      <c r="H22" s="14">
        <v>2.9492090267884501E-2</v>
      </c>
      <c r="I22" s="14">
        <v>2.7554696717719301E-2</v>
      </c>
      <c r="J22" s="14">
        <v>1.88826917955187E-2</v>
      </c>
      <c r="K22" s="14">
        <v>0</v>
      </c>
      <c r="L22" s="14">
        <v>1.40494536343839E-2</v>
      </c>
      <c r="M22" s="14"/>
      <c r="N22" s="14">
        <v>3.1252277293366999E-2</v>
      </c>
      <c r="O22" s="14">
        <v>3.2227754842405698E-2</v>
      </c>
      <c r="P22" s="14">
        <v>1.02308025048357E-2</v>
      </c>
      <c r="Q22" s="14">
        <v>1.8632229900964699E-2</v>
      </c>
      <c r="R22" s="14">
        <v>2.5571334358409099E-2</v>
      </c>
      <c r="S22" s="14"/>
      <c r="T22" s="14">
        <v>2.2622374294851099E-2</v>
      </c>
      <c r="U22" s="14">
        <v>1.9355270090058101E-2</v>
      </c>
      <c r="V22" s="14"/>
      <c r="W22" s="14">
        <v>5.8254671426335898E-3</v>
      </c>
      <c r="X22" s="14">
        <v>2.4017034769436001E-2</v>
      </c>
      <c r="Y22" s="14"/>
      <c r="Z22" s="14">
        <v>3.12610123530088E-2</v>
      </c>
      <c r="AA22" s="14">
        <v>1.37835731748366E-2</v>
      </c>
    </row>
    <row r="23" spans="2:27" x14ac:dyDescent="0.3">
      <c r="B23" s="15" t="s">
        <v>157</v>
      </c>
      <c r="C23" s="14">
        <v>1.64330244486579E-2</v>
      </c>
      <c r="D23" s="14">
        <v>2.24373564035656E-2</v>
      </c>
      <c r="E23" s="14">
        <v>1.06360590804344E-2</v>
      </c>
      <c r="F23" s="14"/>
      <c r="G23" s="14">
        <v>3.5708086543155201E-2</v>
      </c>
      <c r="H23" s="14">
        <v>1.19830633859467E-2</v>
      </c>
      <c r="I23" s="14">
        <v>2.5476691763316101E-2</v>
      </c>
      <c r="J23" s="14">
        <v>9.1890121794202997E-3</v>
      </c>
      <c r="K23" s="14">
        <v>8.4909196899558108E-3</v>
      </c>
      <c r="L23" s="14">
        <v>1.1084744790632799E-2</v>
      </c>
      <c r="M23" s="14"/>
      <c r="N23" s="14">
        <v>2.28009321245396E-2</v>
      </c>
      <c r="O23" s="14">
        <v>2.5262471308094201E-2</v>
      </c>
      <c r="P23" s="14">
        <v>1.24423489916039E-2</v>
      </c>
      <c r="Q23" s="14">
        <v>9.9574277532176007E-3</v>
      </c>
      <c r="R23" s="14">
        <v>2.3598960169704301E-2</v>
      </c>
      <c r="S23" s="14"/>
      <c r="T23" s="14">
        <v>2.1890560613553201E-2</v>
      </c>
      <c r="U23" s="14">
        <v>1.2999704918594699E-2</v>
      </c>
      <c r="V23" s="14"/>
      <c r="W23" s="14">
        <v>6.8674081449230798E-3</v>
      </c>
      <c r="X23" s="14">
        <v>1.8631886974818698E-2</v>
      </c>
      <c r="Y23" s="14"/>
      <c r="Z23" s="14">
        <v>1.4707402244664901E-2</v>
      </c>
      <c r="AA23" s="14">
        <v>1.7540843858498301E-2</v>
      </c>
    </row>
    <row r="24" spans="2:27" x14ac:dyDescent="0.3">
      <c r="B24" s="15" t="s">
        <v>160</v>
      </c>
      <c r="C24" s="14">
        <v>1.6425324787157299E-2</v>
      </c>
      <c r="D24" s="14">
        <v>1.8484788214752801E-2</v>
      </c>
      <c r="E24" s="14">
        <v>1.4478534834723399E-2</v>
      </c>
      <c r="F24" s="14"/>
      <c r="G24" s="14">
        <v>2.78886251882727E-2</v>
      </c>
      <c r="H24" s="14">
        <v>3.3960385981895297E-2</v>
      </c>
      <c r="I24" s="14">
        <v>2.31328410671678E-2</v>
      </c>
      <c r="J24" s="14">
        <v>1.20331087861184E-2</v>
      </c>
      <c r="K24" s="14">
        <v>2.4962657615004102E-3</v>
      </c>
      <c r="L24" s="14">
        <v>2.0179404591612899E-3</v>
      </c>
      <c r="M24" s="14"/>
      <c r="N24" s="14">
        <v>2.9059867069957099E-2</v>
      </c>
      <c r="O24" s="14">
        <v>1.09821715432729E-2</v>
      </c>
      <c r="P24" s="14">
        <v>1.9416911299778E-2</v>
      </c>
      <c r="Q24" s="14">
        <v>2.0056344733306801E-2</v>
      </c>
      <c r="R24" s="14">
        <v>0</v>
      </c>
      <c r="S24" s="14"/>
      <c r="T24" s="14">
        <v>1.9599971071478001E-2</v>
      </c>
      <c r="U24" s="14">
        <v>1.4428164391022701E-2</v>
      </c>
      <c r="V24" s="14"/>
      <c r="W24" s="14">
        <v>6.3772239079291004E-3</v>
      </c>
      <c r="X24" s="14">
        <v>1.8735096764294999E-2</v>
      </c>
      <c r="Y24" s="14"/>
      <c r="Z24" s="14">
        <v>2.6259181190023399E-2</v>
      </c>
      <c r="AA24" s="14">
        <v>1.01121601955861E-2</v>
      </c>
    </row>
    <row r="25" spans="2:27" x14ac:dyDescent="0.3">
      <c r="B25" s="15" t="s">
        <v>161</v>
      </c>
      <c r="C25" s="14">
        <v>1.6373902431514001E-2</v>
      </c>
      <c r="D25" s="14">
        <v>2.1593094749069099E-2</v>
      </c>
      <c r="E25" s="14">
        <v>1.1343008336408601E-2</v>
      </c>
      <c r="F25" s="14"/>
      <c r="G25" s="14">
        <v>4.0149740505040103E-2</v>
      </c>
      <c r="H25" s="14">
        <v>4.1040845002259199E-2</v>
      </c>
      <c r="I25" s="14">
        <v>1.6172928952514501E-2</v>
      </c>
      <c r="J25" s="14">
        <v>6.1055039678183601E-3</v>
      </c>
      <c r="K25" s="14">
        <v>0</v>
      </c>
      <c r="L25" s="14">
        <v>0</v>
      </c>
      <c r="M25" s="14"/>
      <c r="N25" s="14">
        <v>2.8176291855881799E-2</v>
      </c>
      <c r="O25" s="14">
        <v>1.76163758160701E-2</v>
      </c>
      <c r="P25" s="14">
        <v>9.3852583776717208E-3</v>
      </c>
      <c r="Q25" s="14">
        <v>0</v>
      </c>
      <c r="R25" s="14">
        <v>2.37164678396511E-2</v>
      </c>
      <c r="S25" s="14"/>
      <c r="T25" s="14">
        <v>1.62611027750472E-2</v>
      </c>
      <c r="U25" s="14">
        <v>1.64448643549591E-2</v>
      </c>
      <c r="V25" s="14"/>
      <c r="W25" s="14">
        <v>2.6216363612086599E-3</v>
      </c>
      <c r="X25" s="14">
        <v>1.9535156401107201E-2</v>
      </c>
      <c r="Y25" s="14"/>
      <c r="Z25" s="14">
        <v>3.0671060203659301E-2</v>
      </c>
      <c r="AA25" s="14">
        <v>7.19537607222045E-3</v>
      </c>
    </row>
    <row r="26" spans="2:27" x14ac:dyDescent="0.3">
      <c r="B26" s="15" t="s">
        <v>158</v>
      </c>
      <c r="C26" s="14">
        <v>1.2907961448455799E-2</v>
      </c>
      <c r="D26" s="14">
        <v>1.2395953490217999E-2</v>
      </c>
      <c r="E26" s="14">
        <v>1.22233469944422E-2</v>
      </c>
      <c r="F26" s="14"/>
      <c r="G26" s="14">
        <v>3.8646225111680803E-2</v>
      </c>
      <c r="H26" s="14">
        <v>2.1940081569975001E-2</v>
      </c>
      <c r="I26" s="14">
        <v>1.10268995167288E-2</v>
      </c>
      <c r="J26" s="14">
        <v>4.5272669442364003E-3</v>
      </c>
      <c r="K26" s="14">
        <v>2.95959310752419E-3</v>
      </c>
      <c r="L26" s="14">
        <v>3.45231811508617E-3</v>
      </c>
      <c r="M26" s="14"/>
      <c r="N26" s="14">
        <v>1.8530449012492501E-2</v>
      </c>
      <c r="O26" s="14">
        <v>7.6419342289113304E-3</v>
      </c>
      <c r="P26" s="14">
        <v>2.5098806065618501E-2</v>
      </c>
      <c r="Q26" s="14">
        <v>0</v>
      </c>
      <c r="R26" s="14">
        <v>7.2698722078440503E-3</v>
      </c>
      <c r="S26" s="14"/>
      <c r="T26" s="14">
        <v>1.83665228890104E-2</v>
      </c>
      <c r="U26" s="14">
        <v>9.4739969205696693E-3</v>
      </c>
      <c r="V26" s="14"/>
      <c r="W26" s="14">
        <v>7.9861068654914005E-3</v>
      </c>
      <c r="X26" s="14">
        <v>1.40393555226116E-2</v>
      </c>
      <c r="Y26" s="14"/>
      <c r="Z26" s="14">
        <v>1.66071490570882E-2</v>
      </c>
      <c r="AA26" s="14">
        <v>1.05331474109445E-2</v>
      </c>
    </row>
    <row r="27" spans="2:27" x14ac:dyDescent="0.3">
      <c r="B27" s="15" t="s">
        <v>156</v>
      </c>
      <c r="C27" s="14">
        <v>9.4630495201159896E-3</v>
      </c>
      <c r="D27" s="14">
        <v>4.4143890148843797E-3</v>
      </c>
      <c r="E27" s="14">
        <v>1.44270011688591E-2</v>
      </c>
      <c r="F27" s="14"/>
      <c r="G27" s="14">
        <v>2.6371958509380001E-2</v>
      </c>
      <c r="H27" s="14">
        <v>1.6767191097450299E-2</v>
      </c>
      <c r="I27" s="14">
        <v>9.0192764793083895E-3</v>
      </c>
      <c r="J27" s="14">
        <v>2.7736277399823699E-3</v>
      </c>
      <c r="K27" s="14">
        <v>6.5855177216392596E-3</v>
      </c>
      <c r="L27" s="14">
        <v>0</v>
      </c>
      <c r="M27" s="14"/>
      <c r="N27" s="14">
        <v>1.0782841826558901E-2</v>
      </c>
      <c r="O27" s="14">
        <v>1.0763194231574401E-2</v>
      </c>
      <c r="P27" s="14">
        <v>8.1423812399563401E-3</v>
      </c>
      <c r="Q27" s="14">
        <v>2.6328310602646499E-2</v>
      </c>
      <c r="R27" s="14">
        <v>0</v>
      </c>
      <c r="S27" s="14"/>
      <c r="T27" s="14">
        <v>1.2740618130268E-2</v>
      </c>
      <c r="U27" s="14">
        <v>7.4011409994285803E-3</v>
      </c>
      <c r="V27" s="14"/>
      <c r="W27" s="14">
        <v>0</v>
      </c>
      <c r="X27" s="14">
        <v>1.16383348663265E-2</v>
      </c>
      <c r="Y27" s="14"/>
      <c r="Z27" s="14">
        <v>1.62804486670175E-2</v>
      </c>
      <c r="AA27" s="14">
        <v>5.0863979667862E-3</v>
      </c>
    </row>
    <row r="28" spans="2:27" x14ac:dyDescent="0.3">
      <c r="B28" s="15" t="s">
        <v>164</v>
      </c>
      <c r="C28" s="14">
        <v>9.4389259716469893E-3</v>
      </c>
      <c r="D28" s="14">
        <v>1.2629219687712301E-2</v>
      </c>
      <c r="E28" s="14">
        <v>6.3615374481355803E-3</v>
      </c>
      <c r="F28" s="14"/>
      <c r="G28" s="14">
        <v>2.40279258893791E-2</v>
      </c>
      <c r="H28" s="14">
        <v>2.61689714513757E-2</v>
      </c>
      <c r="I28" s="14">
        <v>4.0086800726385503E-3</v>
      </c>
      <c r="J28" s="14">
        <v>5.6055936559340899E-3</v>
      </c>
      <c r="K28" s="14">
        <v>0</v>
      </c>
      <c r="L28" s="14">
        <v>0</v>
      </c>
      <c r="M28" s="14"/>
      <c r="N28" s="14">
        <v>1.6886365149091399E-2</v>
      </c>
      <c r="O28" s="14">
        <v>0</v>
      </c>
      <c r="P28" s="14">
        <v>7.5894654515117404E-3</v>
      </c>
      <c r="Q28" s="14">
        <v>1.4895256076980201E-2</v>
      </c>
      <c r="R28" s="14">
        <v>2.27303260013271E-2</v>
      </c>
      <c r="S28" s="14"/>
      <c r="T28" s="14">
        <v>1.0418051495848899E-2</v>
      </c>
      <c r="U28" s="14">
        <v>8.8229610594492292E-3</v>
      </c>
      <c r="V28" s="14"/>
      <c r="W28" s="14">
        <v>0</v>
      </c>
      <c r="X28" s="14">
        <v>1.1608666001691499E-2</v>
      </c>
      <c r="Y28" s="14"/>
      <c r="Z28" s="14">
        <v>8.6522722170005693E-3</v>
      </c>
      <c r="AA28" s="14">
        <v>9.9439439855578803E-3</v>
      </c>
    </row>
    <row r="29" spans="2:27" x14ac:dyDescent="0.3">
      <c r="B29" s="15" t="s">
        <v>159</v>
      </c>
      <c r="C29" s="14">
        <v>9.0061102603179993E-3</v>
      </c>
      <c r="D29" s="14">
        <v>9.5302056658043595E-3</v>
      </c>
      <c r="E29" s="14">
        <v>8.52927357600302E-3</v>
      </c>
      <c r="F29" s="14"/>
      <c r="G29" s="14">
        <v>2.6247155780497598E-2</v>
      </c>
      <c r="H29" s="14">
        <v>1.06195000422075E-2</v>
      </c>
      <c r="I29" s="14">
        <v>1.0765209669816899E-2</v>
      </c>
      <c r="J29" s="14">
        <v>5.2942789771441602E-3</v>
      </c>
      <c r="K29" s="14">
        <v>3.2365236652253E-3</v>
      </c>
      <c r="L29" s="14">
        <v>1.68280526112133E-3</v>
      </c>
      <c r="M29" s="14"/>
      <c r="N29" s="14">
        <v>1.5012658965019099E-2</v>
      </c>
      <c r="O29" s="14">
        <v>0</v>
      </c>
      <c r="P29" s="14">
        <v>1.8456492859456601E-2</v>
      </c>
      <c r="Q29" s="14">
        <v>0</v>
      </c>
      <c r="R29" s="14">
        <v>1.37738178911701E-2</v>
      </c>
      <c r="S29" s="14"/>
      <c r="T29" s="14">
        <v>6.8590785559636E-3</v>
      </c>
      <c r="U29" s="14">
        <v>1.03568014256172E-2</v>
      </c>
      <c r="V29" s="14"/>
      <c r="W29" s="14">
        <v>1.8875340774661901E-3</v>
      </c>
      <c r="X29" s="14">
        <v>1.06424680140763E-2</v>
      </c>
      <c r="Y29" s="14"/>
      <c r="Z29" s="14">
        <v>1.07008007529329E-2</v>
      </c>
      <c r="AA29" s="14">
        <v>7.9181484706247595E-3</v>
      </c>
    </row>
    <row r="30" spans="2:27" x14ac:dyDescent="0.3">
      <c r="B30" s="15" t="s">
        <v>163</v>
      </c>
      <c r="C30" s="14">
        <v>8.3573051309323593E-3</v>
      </c>
      <c r="D30" s="14">
        <v>1.0893612413380899E-2</v>
      </c>
      <c r="E30" s="14">
        <v>5.91404430218858E-3</v>
      </c>
      <c r="F30" s="14"/>
      <c r="G30" s="14">
        <v>1.5132144062773399E-2</v>
      </c>
      <c r="H30" s="14">
        <v>1.48312061919095E-2</v>
      </c>
      <c r="I30" s="14">
        <v>1.4535166218159999E-2</v>
      </c>
      <c r="J30" s="14">
        <v>7.3507296340059496E-3</v>
      </c>
      <c r="K30" s="14">
        <v>0</v>
      </c>
      <c r="L30" s="14">
        <v>0</v>
      </c>
      <c r="M30" s="14"/>
      <c r="N30" s="14">
        <v>1.08405858558797E-2</v>
      </c>
      <c r="O30" s="14">
        <v>3.8116200941722602E-3</v>
      </c>
      <c r="P30" s="14">
        <v>9.4062501399814601E-3</v>
      </c>
      <c r="Q30" s="14">
        <v>5.6876250759136902E-3</v>
      </c>
      <c r="R30" s="14">
        <v>2.48988718903531E-2</v>
      </c>
      <c r="S30" s="14"/>
      <c r="T30" s="14">
        <v>1.5132770825034E-2</v>
      </c>
      <c r="U30" s="14">
        <v>4.0948801116600904E-3</v>
      </c>
      <c r="V30" s="14"/>
      <c r="W30" s="14">
        <v>2.9142145087186801E-3</v>
      </c>
      <c r="X30" s="14">
        <v>9.6085165129956105E-3</v>
      </c>
      <c r="Y30" s="14"/>
      <c r="Z30" s="14">
        <v>4.3230820992916702E-3</v>
      </c>
      <c r="AA30" s="14">
        <v>1.0947206076652101E-2</v>
      </c>
    </row>
    <row r="31" spans="2:27" x14ac:dyDescent="0.3">
      <c r="B31" s="15" t="s">
        <v>162</v>
      </c>
      <c r="C31" s="14">
        <v>6.4353518678274199E-3</v>
      </c>
      <c r="D31" s="14">
        <v>7.5366657313555704E-3</v>
      </c>
      <c r="E31" s="14">
        <v>5.3852481111224398E-3</v>
      </c>
      <c r="F31" s="14"/>
      <c r="G31" s="14">
        <v>9.0738824744525694E-3</v>
      </c>
      <c r="H31" s="14">
        <v>1.3687375009482401E-2</v>
      </c>
      <c r="I31" s="14">
        <v>1.6682251794865401E-2</v>
      </c>
      <c r="J31" s="14">
        <v>0</v>
      </c>
      <c r="K31" s="14">
        <v>0</v>
      </c>
      <c r="L31" s="14">
        <v>0</v>
      </c>
      <c r="M31" s="14"/>
      <c r="N31" s="14">
        <v>9.8696442444228105E-3</v>
      </c>
      <c r="O31" s="14">
        <v>1.2554415979685899E-2</v>
      </c>
      <c r="P31" s="14">
        <v>0</v>
      </c>
      <c r="Q31" s="14">
        <v>0</v>
      </c>
      <c r="R31" s="14">
        <v>1.37738178911701E-2</v>
      </c>
      <c r="S31" s="14"/>
      <c r="T31" s="14">
        <v>1.06652739375166E-2</v>
      </c>
      <c r="U31" s="14">
        <v>3.7743206600226501E-3</v>
      </c>
      <c r="V31" s="14"/>
      <c r="W31" s="14">
        <v>0</v>
      </c>
      <c r="X31" s="14">
        <v>7.9146558264546907E-3</v>
      </c>
      <c r="Y31" s="14"/>
      <c r="Z31" s="14">
        <v>5.3460512931338897E-3</v>
      </c>
      <c r="AA31" s="14">
        <v>7.1346638707695201E-3</v>
      </c>
    </row>
    <row r="32" spans="2:27" x14ac:dyDescent="0.3">
      <c r="B32" s="15" t="s">
        <v>141</v>
      </c>
      <c r="C32" s="23">
        <v>7.1726493335012104E-2</v>
      </c>
      <c r="D32" s="23">
        <v>6.6249945400567598E-2</v>
      </c>
      <c r="E32" s="23">
        <v>7.7347838869268604E-2</v>
      </c>
      <c r="F32" s="23"/>
      <c r="G32" s="23">
        <v>3.6278316451201997E-2</v>
      </c>
      <c r="H32" s="23">
        <v>7.1870143126599395E-2</v>
      </c>
      <c r="I32" s="23">
        <v>6.2997005837622702E-2</v>
      </c>
      <c r="J32" s="23">
        <v>7.2779180386150999E-2</v>
      </c>
      <c r="K32" s="23">
        <v>0.11331112688884799</v>
      </c>
      <c r="L32" s="23">
        <v>7.3517270496063394E-2</v>
      </c>
      <c r="M32" s="23"/>
      <c r="N32" s="23">
        <v>4.4124737954902703E-2</v>
      </c>
      <c r="O32" s="23">
        <v>8.0987841576960595E-2</v>
      </c>
      <c r="P32" s="23">
        <v>9.9378223308211999E-2</v>
      </c>
      <c r="Q32" s="23">
        <v>3.90026065365855E-2</v>
      </c>
      <c r="R32" s="23">
        <v>5.6467646497395302E-2</v>
      </c>
      <c r="S32" s="23"/>
      <c r="T32" s="23">
        <v>5.80822188790132E-2</v>
      </c>
      <c r="U32" s="23">
        <v>8.0310065215790205E-2</v>
      </c>
      <c r="V32" s="23"/>
      <c r="W32" s="23">
        <v>7.7028077108615603E-2</v>
      </c>
      <c r="X32" s="23">
        <v>7.0507810343877805E-2</v>
      </c>
      <c r="Y32" s="23"/>
      <c r="Z32" s="23">
        <v>4.3755923959011199E-2</v>
      </c>
      <c r="AA32" s="23">
        <v>8.9683111873715804E-2</v>
      </c>
    </row>
    <row r="33" spans="2:2" x14ac:dyDescent="0.3">
      <c r="B33" s="16"/>
    </row>
    <row r="34" spans="2:2" x14ac:dyDescent="0.3">
      <c r="B34" t="s">
        <v>57</v>
      </c>
    </row>
    <row r="35" spans="2:2" x14ac:dyDescent="0.3">
      <c r="B35" t="s">
        <v>58</v>
      </c>
    </row>
    <row r="37" spans="2:2" x14ac:dyDescent="0.3">
      <c r="B3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176</v>
      </c>
      <c r="E2" s="26"/>
      <c r="F2" s="26"/>
      <c r="G2" s="26"/>
      <c r="H2" s="26"/>
      <c r="I2" s="26"/>
      <c r="J2" s="26"/>
      <c r="K2" s="26"/>
    </row>
    <row r="6" spans="2:11" ht="49.95" customHeight="1" x14ac:dyDescent="0.3">
      <c r="B6" s="17" t="s">
        <v>15</v>
      </c>
      <c r="C6" s="17" t="s">
        <v>168</v>
      </c>
      <c r="D6" s="17" t="s">
        <v>169</v>
      </c>
      <c r="E6" s="17" t="s">
        <v>170</v>
      </c>
      <c r="F6" s="17" t="s">
        <v>171</v>
      </c>
      <c r="G6" s="17" t="s">
        <v>172</v>
      </c>
      <c r="H6" s="17" t="s">
        <v>173</v>
      </c>
      <c r="I6" s="17" t="s">
        <v>174</v>
      </c>
      <c r="J6" s="17" t="s">
        <v>175</v>
      </c>
    </row>
    <row r="7" spans="2:11" x14ac:dyDescent="0.3">
      <c r="B7" s="15" t="s">
        <v>47</v>
      </c>
      <c r="C7" s="14">
        <v>0.36158810855477003</v>
      </c>
      <c r="D7" s="14">
        <v>0.27504677212045497</v>
      </c>
      <c r="E7" s="14">
        <v>0.201219659720455</v>
      </c>
      <c r="F7" s="14">
        <v>0.17894243539416599</v>
      </c>
      <c r="G7" s="14">
        <v>0.144456778953651</v>
      </c>
      <c r="H7" s="14">
        <v>0.15442452261939801</v>
      </c>
      <c r="I7" s="14">
        <v>0.116066071342284</v>
      </c>
      <c r="J7" s="14">
        <v>0.145225926761921</v>
      </c>
    </row>
    <row r="8" spans="2:11" x14ac:dyDescent="0.3">
      <c r="B8" s="15" t="s">
        <v>48</v>
      </c>
      <c r="C8" s="14">
        <v>0.43120361736775498</v>
      </c>
      <c r="D8" s="14">
        <v>0.41470580025989701</v>
      </c>
      <c r="E8" s="14">
        <v>0.33465123577876199</v>
      </c>
      <c r="F8" s="14">
        <v>0.34708885504463999</v>
      </c>
      <c r="G8" s="14">
        <v>0.28600471359907398</v>
      </c>
      <c r="H8" s="14">
        <v>0.30398194848039201</v>
      </c>
      <c r="I8" s="14">
        <v>0.30020255545075702</v>
      </c>
      <c r="J8" s="14">
        <v>0.27165957827057102</v>
      </c>
    </row>
    <row r="9" spans="2:11" x14ac:dyDescent="0.3">
      <c r="B9" s="15" t="s">
        <v>49</v>
      </c>
      <c r="C9" s="14">
        <v>0.118312672490499</v>
      </c>
      <c r="D9" s="14">
        <v>0.16272907088258901</v>
      </c>
      <c r="E9" s="14">
        <v>0.242780524664504</v>
      </c>
      <c r="F9" s="14">
        <v>0.226266305167584</v>
      </c>
      <c r="G9" s="14">
        <v>0.24758075258526499</v>
      </c>
      <c r="H9" s="14">
        <v>0.220613509110169</v>
      </c>
      <c r="I9" s="14">
        <v>0.24927742648993301</v>
      </c>
      <c r="J9" s="14">
        <v>0.24365178727263501</v>
      </c>
    </row>
    <row r="10" spans="2:11" x14ac:dyDescent="0.3">
      <c r="B10" s="15" t="s">
        <v>50</v>
      </c>
      <c r="C10" s="14">
        <v>2.8286301013707799E-2</v>
      </c>
      <c r="D10" s="14">
        <v>5.6480389052516698E-2</v>
      </c>
      <c r="E10" s="14">
        <v>0.108602999205668</v>
      </c>
      <c r="F10" s="14">
        <v>0.15323554775265699</v>
      </c>
      <c r="G10" s="14">
        <v>0.160887722771581</v>
      </c>
      <c r="H10" s="14">
        <v>0.17818893828542701</v>
      </c>
      <c r="I10" s="14">
        <v>0.20229450412550501</v>
      </c>
      <c r="J10" s="14">
        <v>0.18403251215071101</v>
      </c>
    </row>
    <row r="11" spans="2:11" x14ac:dyDescent="0.3">
      <c r="B11" s="15" t="s">
        <v>51</v>
      </c>
      <c r="C11" s="14">
        <v>9.9931111775329005E-3</v>
      </c>
      <c r="D11" s="14">
        <v>3.5666628627564201E-2</v>
      </c>
      <c r="E11" s="14">
        <v>4.4593797759722997E-2</v>
      </c>
      <c r="F11" s="14">
        <v>3.8950738867847098E-2</v>
      </c>
      <c r="G11" s="14">
        <v>0.101490563696519</v>
      </c>
      <c r="H11" s="14">
        <v>8.6537455913935898E-2</v>
      </c>
      <c r="I11" s="14">
        <v>8.0053825620173893E-2</v>
      </c>
      <c r="J11" s="14">
        <v>0.10544679863893799</v>
      </c>
    </row>
    <row r="12" spans="2:11" x14ac:dyDescent="0.3">
      <c r="B12" s="15" t="s">
        <v>102</v>
      </c>
      <c r="C12" s="14">
        <v>5.0616189395736401E-2</v>
      </c>
      <c r="D12" s="14">
        <v>5.5371339056978303E-2</v>
      </c>
      <c r="E12" s="14">
        <v>6.8151782870888494E-2</v>
      </c>
      <c r="F12" s="14">
        <v>5.5516117773106201E-2</v>
      </c>
      <c r="G12" s="14">
        <v>5.9579468393910102E-2</v>
      </c>
      <c r="H12" s="14">
        <v>5.62536255906773E-2</v>
      </c>
      <c r="I12" s="14">
        <v>5.2105616971347003E-2</v>
      </c>
      <c r="J12" s="14">
        <v>4.9983396905224797E-2</v>
      </c>
    </row>
    <row r="13" spans="2:11" x14ac:dyDescent="0.3">
      <c r="B13" s="20" t="s">
        <v>53</v>
      </c>
      <c r="C13" s="18">
        <v>0.792791725922524</v>
      </c>
      <c r="D13" s="18">
        <v>0.68975257238035104</v>
      </c>
      <c r="E13" s="18">
        <v>0.53587089549921696</v>
      </c>
      <c r="F13" s="18">
        <v>0.52603129043880603</v>
      </c>
      <c r="G13" s="18">
        <v>0.43046149255272498</v>
      </c>
      <c r="H13" s="18">
        <v>0.45840647109978999</v>
      </c>
      <c r="I13" s="18">
        <v>0.416268626793041</v>
      </c>
      <c r="J13" s="18">
        <v>0.416885505032492</v>
      </c>
    </row>
    <row r="14" spans="2:11" x14ac:dyDescent="0.3">
      <c r="B14" s="20" t="s">
        <v>54</v>
      </c>
      <c r="C14" s="18">
        <v>3.8279412191240703E-2</v>
      </c>
      <c r="D14" s="18">
        <v>9.2147017680080906E-2</v>
      </c>
      <c r="E14" s="18">
        <v>0.15319679696539101</v>
      </c>
      <c r="F14" s="18">
        <v>0.19218628662050399</v>
      </c>
      <c r="G14" s="18">
        <v>0.26237828646809902</v>
      </c>
      <c r="H14" s="18">
        <v>0.264726394199363</v>
      </c>
      <c r="I14" s="18">
        <v>0.28234832974567903</v>
      </c>
      <c r="J14" s="18">
        <v>0.289479310789649</v>
      </c>
    </row>
    <row r="15" spans="2:11" x14ac:dyDescent="0.3">
      <c r="B15" s="20" t="s">
        <v>55</v>
      </c>
      <c r="C15" s="19">
        <v>0.75451231373128402</v>
      </c>
      <c r="D15" s="19">
        <v>0.59760555470027099</v>
      </c>
      <c r="E15" s="19">
        <v>0.382674098533826</v>
      </c>
      <c r="F15" s="19">
        <v>0.33384500381830201</v>
      </c>
      <c r="G15" s="19">
        <v>0.16808320608462601</v>
      </c>
      <c r="H15" s="19">
        <v>0.19368007690042699</v>
      </c>
      <c r="I15" s="19">
        <v>0.133920297047362</v>
      </c>
      <c r="J15" s="19">
        <v>0.127406194242843</v>
      </c>
    </row>
    <row r="16" spans="2:11" x14ac:dyDescent="0.3">
      <c r="B16" s="16"/>
      <c r="C16" s="16"/>
      <c r="D16" s="16"/>
      <c r="E16" s="16"/>
      <c r="F16" s="16"/>
      <c r="G16" s="16"/>
      <c r="H16" s="16"/>
      <c r="I16" s="16"/>
      <c r="J16" s="16"/>
    </row>
    <row r="17" spans="2:2" x14ac:dyDescent="0.3">
      <c r="B17" t="s">
        <v>57</v>
      </c>
    </row>
    <row r="18" spans="2:2" x14ac:dyDescent="0.3">
      <c r="B18" t="s">
        <v>58</v>
      </c>
    </row>
    <row r="22" spans="2:2" x14ac:dyDescent="0.3">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177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0.145225926761921</v>
      </c>
      <c r="D9" s="14">
        <v>0.17672813560283901</v>
      </c>
      <c r="E9" s="14">
        <v>0.11503892391927301</v>
      </c>
      <c r="F9" s="14"/>
      <c r="G9" s="14">
        <v>0.16931721996944099</v>
      </c>
      <c r="H9" s="14">
        <v>0.21956181467536801</v>
      </c>
      <c r="I9" s="14">
        <v>0.18915350593241301</v>
      </c>
      <c r="J9" s="14">
        <v>0.143311439837046</v>
      </c>
      <c r="K9" s="14">
        <v>0.105964012925234</v>
      </c>
      <c r="L9" s="14">
        <v>6.10515582660284E-2</v>
      </c>
      <c r="M9" s="14"/>
      <c r="N9" s="14">
        <v>0.17207339413411599</v>
      </c>
      <c r="O9" s="14">
        <v>0.17361946693240601</v>
      </c>
      <c r="P9" s="14">
        <v>0.22978910016568299</v>
      </c>
      <c r="Q9" s="14">
        <v>0.105648327016359</v>
      </c>
      <c r="R9" s="14">
        <v>5.25795711738586E-2</v>
      </c>
      <c r="S9" s="14"/>
      <c r="T9" s="14">
        <v>0.191429289829394</v>
      </c>
      <c r="U9" s="14">
        <v>0.11615953050154799</v>
      </c>
      <c r="V9" s="14"/>
      <c r="W9" s="14">
        <v>7.2545616087090301E-2</v>
      </c>
      <c r="X9" s="14">
        <v>0.16193305847806599</v>
      </c>
      <c r="Y9" s="14"/>
      <c r="Z9" s="14">
        <v>0.16599502876709801</v>
      </c>
      <c r="AA9" s="14">
        <v>0.13189252488922301</v>
      </c>
    </row>
    <row r="10" spans="2:27" x14ac:dyDescent="0.3">
      <c r="B10" s="15" t="s">
        <v>48</v>
      </c>
      <c r="C10" s="14">
        <v>0.27165957827057102</v>
      </c>
      <c r="D10" s="14">
        <v>0.28579068135774499</v>
      </c>
      <c r="E10" s="14">
        <v>0.25767968100830702</v>
      </c>
      <c r="F10" s="14"/>
      <c r="G10" s="14">
        <v>0.26984958924504698</v>
      </c>
      <c r="H10" s="14">
        <v>0.27987054605997003</v>
      </c>
      <c r="I10" s="14">
        <v>0.31747067637698301</v>
      </c>
      <c r="J10" s="14">
        <v>0.25425403799780799</v>
      </c>
      <c r="K10" s="14">
        <v>0.29670592278200197</v>
      </c>
      <c r="L10" s="14">
        <v>0.22629001496263501</v>
      </c>
      <c r="M10" s="14"/>
      <c r="N10" s="14">
        <v>0.27476897909193498</v>
      </c>
      <c r="O10" s="14">
        <v>0.292310165056344</v>
      </c>
      <c r="P10" s="14">
        <v>0.41088482803088699</v>
      </c>
      <c r="Q10" s="14">
        <v>0.243321239185633</v>
      </c>
      <c r="R10" s="14">
        <v>0.17443630004914201</v>
      </c>
      <c r="S10" s="14"/>
      <c r="T10" s="14">
        <v>0.30943491939327999</v>
      </c>
      <c r="U10" s="14">
        <v>0.247895225179219</v>
      </c>
      <c r="V10" s="14"/>
      <c r="W10" s="14">
        <v>0.27486858146818599</v>
      </c>
      <c r="X10" s="14">
        <v>0.27092191990612102</v>
      </c>
      <c r="Y10" s="14"/>
      <c r="Z10" s="14">
        <v>0.24456446606188301</v>
      </c>
      <c r="AA10" s="14">
        <v>0.28905416855060501</v>
      </c>
    </row>
    <row r="11" spans="2:27" x14ac:dyDescent="0.3">
      <c r="B11" s="15" t="s">
        <v>49</v>
      </c>
      <c r="C11" s="14">
        <v>0.24365178727263501</v>
      </c>
      <c r="D11" s="14">
        <v>0.24185294158832199</v>
      </c>
      <c r="E11" s="14">
        <v>0.246345761111917</v>
      </c>
      <c r="F11" s="14"/>
      <c r="G11" s="14">
        <v>0.266632493758307</v>
      </c>
      <c r="H11" s="14">
        <v>0.248369703277487</v>
      </c>
      <c r="I11" s="14">
        <v>0.16615736606290901</v>
      </c>
      <c r="J11" s="14">
        <v>0.22981619076863899</v>
      </c>
      <c r="K11" s="14">
        <v>0.23240010204092301</v>
      </c>
      <c r="L11" s="14">
        <v>0.30623319174559499</v>
      </c>
      <c r="M11" s="14"/>
      <c r="N11" s="14">
        <v>0.22154434288416</v>
      </c>
      <c r="O11" s="14">
        <v>0.26500748031865401</v>
      </c>
      <c r="P11" s="14">
        <v>0.21305214371686301</v>
      </c>
      <c r="Q11" s="14">
        <v>0.192258422427764</v>
      </c>
      <c r="R11" s="14">
        <v>0.243181697627565</v>
      </c>
      <c r="S11" s="14"/>
      <c r="T11" s="14">
        <v>0.21774301221228801</v>
      </c>
      <c r="U11" s="14">
        <v>0.259950919468383</v>
      </c>
      <c r="V11" s="14"/>
      <c r="W11" s="14">
        <v>0.27373526235986301</v>
      </c>
      <c r="X11" s="14">
        <v>0.23673645386122</v>
      </c>
      <c r="Y11" s="14"/>
      <c r="Z11" s="14">
        <v>0.22727878816095401</v>
      </c>
      <c r="AA11" s="14">
        <v>0.25416296762905799</v>
      </c>
    </row>
    <row r="12" spans="2:27" x14ac:dyDescent="0.3">
      <c r="B12" s="15" t="s">
        <v>50</v>
      </c>
      <c r="C12" s="14">
        <v>0.18403251215071101</v>
      </c>
      <c r="D12" s="14">
        <v>0.170865373822707</v>
      </c>
      <c r="E12" s="14">
        <v>0.196791357647146</v>
      </c>
      <c r="F12" s="14"/>
      <c r="G12" s="14">
        <v>0.152192505630767</v>
      </c>
      <c r="H12" s="14">
        <v>0.138724271556389</v>
      </c>
      <c r="I12" s="14">
        <v>0.158823269770416</v>
      </c>
      <c r="J12" s="14">
        <v>0.207589417547029</v>
      </c>
      <c r="K12" s="14">
        <v>0.16539970848315</v>
      </c>
      <c r="L12" s="14">
        <v>0.25588413748452399</v>
      </c>
      <c r="M12" s="14"/>
      <c r="N12" s="14">
        <v>0.177130415224549</v>
      </c>
      <c r="O12" s="14">
        <v>0.176243546195469</v>
      </c>
      <c r="P12" s="14">
        <v>9.3650801245454093E-2</v>
      </c>
      <c r="Q12" s="14">
        <v>0.31071064366630402</v>
      </c>
      <c r="R12" s="14">
        <v>0.26794315400652202</v>
      </c>
      <c r="S12" s="14"/>
      <c r="T12" s="14">
        <v>0.13873910549798499</v>
      </c>
      <c r="U12" s="14">
        <v>0.21252645757688499</v>
      </c>
      <c r="V12" s="14"/>
      <c r="W12" s="14">
        <v>0.223449817096294</v>
      </c>
      <c r="X12" s="14">
        <v>0.17497159730999601</v>
      </c>
      <c r="Y12" s="14"/>
      <c r="Z12" s="14">
        <v>0.20410986662914199</v>
      </c>
      <c r="AA12" s="14">
        <v>0.17114320014604201</v>
      </c>
    </row>
    <row r="13" spans="2:27" x14ac:dyDescent="0.3">
      <c r="B13" s="15" t="s">
        <v>51</v>
      </c>
      <c r="C13" s="14">
        <v>0.10544679863893799</v>
      </c>
      <c r="D13" s="14">
        <v>0.109262236658151</v>
      </c>
      <c r="E13" s="14">
        <v>0.10131987401102301</v>
      </c>
      <c r="F13" s="14"/>
      <c r="G13" s="14">
        <v>8.8273039642166498E-2</v>
      </c>
      <c r="H13" s="14">
        <v>7.0164748918393693E-2</v>
      </c>
      <c r="I13" s="14">
        <v>0.102368808740496</v>
      </c>
      <c r="J13" s="14">
        <v>9.4663764322915497E-2</v>
      </c>
      <c r="K13" s="14">
        <v>0.14218430516515601</v>
      </c>
      <c r="L13" s="14">
        <v>0.13211004441590599</v>
      </c>
      <c r="M13" s="14"/>
      <c r="N13" s="14">
        <v>0.125215783141508</v>
      </c>
      <c r="O13" s="14">
        <v>7.1596497240340298E-2</v>
      </c>
      <c r="P13" s="14">
        <v>3.8204778913026503E-2</v>
      </c>
      <c r="Q13" s="14">
        <v>0.12535378132927399</v>
      </c>
      <c r="R13" s="14">
        <v>0.21296681897897801</v>
      </c>
      <c r="S13" s="14"/>
      <c r="T13" s="14">
        <v>8.6802030337977606E-2</v>
      </c>
      <c r="U13" s="14">
        <v>0.117176166105698</v>
      </c>
      <c r="V13" s="14"/>
      <c r="W13" s="14">
        <v>0.10873752683676</v>
      </c>
      <c r="X13" s="14">
        <v>0.104690354026462</v>
      </c>
      <c r="Y13" s="14"/>
      <c r="Z13" s="14">
        <v>0.13314225051617301</v>
      </c>
      <c r="AA13" s="14">
        <v>8.7666800744321094E-2</v>
      </c>
    </row>
    <row r="14" spans="2:27" x14ac:dyDescent="0.3">
      <c r="B14" s="15" t="s">
        <v>102</v>
      </c>
      <c r="C14" s="14">
        <v>4.9983396905224797E-2</v>
      </c>
      <c r="D14" s="14">
        <v>1.55006309702365E-2</v>
      </c>
      <c r="E14" s="14">
        <v>8.28244023023334E-2</v>
      </c>
      <c r="F14" s="14"/>
      <c r="G14" s="14">
        <v>5.37351517542701E-2</v>
      </c>
      <c r="H14" s="14">
        <v>4.3308915512391299E-2</v>
      </c>
      <c r="I14" s="14">
        <v>6.6026373116783194E-2</v>
      </c>
      <c r="J14" s="14">
        <v>7.0365149526562407E-2</v>
      </c>
      <c r="K14" s="14">
        <v>5.7345948603535202E-2</v>
      </c>
      <c r="L14" s="14">
        <v>1.8431053125311E-2</v>
      </c>
      <c r="M14" s="14"/>
      <c r="N14" s="14">
        <v>2.9267085523732101E-2</v>
      </c>
      <c r="O14" s="14">
        <v>2.12228442567871E-2</v>
      </c>
      <c r="P14" s="14">
        <v>1.44183479280868E-2</v>
      </c>
      <c r="Q14" s="14">
        <v>2.2707586374666699E-2</v>
      </c>
      <c r="R14" s="14">
        <v>4.8892458163934199E-2</v>
      </c>
      <c r="S14" s="14"/>
      <c r="T14" s="14">
        <v>5.5851642729076501E-2</v>
      </c>
      <c r="U14" s="14">
        <v>4.62917011682661E-2</v>
      </c>
      <c r="V14" s="14"/>
      <c r="W14" s="14">
        <v>4.6663196151806301E-2</v>
      </c>
      <c r="X14" s="14">
        <v>5.0746616418135097E-2</v>
      </c>
      <c r="Y14" s="14"/>
      <c r="Z14" s="14">
        <v>2.4909599864751102E-2</v>
      </c>
      <c r="AA14" s="14">
        <v>6.6080338040751793E-2</v>
      </c>
    </row>
    <row r="15" spans="2:27" x14ac:dyDescent="0.3">
      <c r="B15" s="15" t="s">
        <v>53</v>
      </c>
      <c r="C15" s="18">
        <v>0.416885505032492</v>
      </c>
      <c r="D15" s="18">
        <v>0.462518816960584</v>
      </c>
      <c r="E15" s="18">
        <v>0.37271860492758002</v>
      </c>
      <c r="F15" s="18"/>
      <c r="G15" s="18">
        <v>0.43916680921448797</v>
      </c>
      <c r="H15" s="18">
        <v>0.49943236073533898</v>
      </c>
      <c r="I15" s="18">
        <v>0.50662418230939599</v>
      </c>
      <c r="J15" s="18">
        <v>0.39756547783485402</v>
      </c>
      <c r="K15" s="18">
        <v>0.40266993570723603</v>
      </c>
      <c r="L15" s="18">
        <v>0.28734157322866299</v>
      </c>
      <c r="M15" s="18"/>
      <c r="N15" s="18">
        <v>0.44684237322605103</v>
      </c>
      <c r="O15" s="18">
        <v>0.46592963198874998</v>
      </c>
      <c r="P15" s="18">
        <v>0.64067392819656899</v>
      </c>
      <c r="Q15" s="18">
        <v>0.34896956620199099</v>
      </c>
      <c r="R15" s="18">
        <v>0.22701587122300099</v>
      </c>
      <c r="S15" s="18"/>
      <c r="T15" s="18">
        <v>0.50086420922267305</v>
      </c>
      <c r="U15" s="18">
        <v>0.36405475568076701</v>
      </c>
      <c r="V15" s="18"/>
      <c r="W15" s="18">
        <v>0.34741419755527703</v>
      </c>
      <c r="X15" s="18">
        <v>0.43285497838418802</v>
      </c>
      <c r="Y15" s="18"/>
      <c r="Z15" s="18">
        <v>0.41055949482898002</v>
      </c>
      <c r="AA15" s="18">
        <v>0.42094669343982799</v>
      </c>
    </row>
    <row r="16" spans="2:27" x14ac:dyDescent="0.3">
      <c r="B16" s="15" t="s">
        <v>54</v>
      </c>
      <c r="C16" s="18">
        <v>0.289479310789649</v>
      </c>
      <c r="D16" s="18">
        <v>0.28012761048085799</v>
      </c>
      <c r="E16" s="18">
        <v>0.29811123165817</v>
      </c>
      <c r="F16" s="18"/>
      <c r="G16" s="18">
        <v>0.24046554527293401</v>
      </c>
      <c r="H16" s="18">
        <v>0.208889020474783</v>
      </c>
      <c r="I16" s="18">
        <v>0.26119207851091197</v>
      </c>
      <c r="J16" s="18">
        <v>0.30225318186994399</v>
      </c>
      <c r="K16" s="18">
        <v>0.30758401364830601</v>
      </c>
      <c r="L16" s="18">
        <v>0.387994181900431</v>
      </c>
      <c r="M16" s="18"/>
      <c r="N16" s="18">
        <v>0.30234619836605697</v>
      </c>
      <c r="O16" s="18">
        <v>0.24784004343580901</v>
      </c>
      <c r="P16" s="18">
        <v>0.13185558015848101</v>
      </c>
      <c r="Q16" s="18">
        <v>0.43606442499557801</v>
      </c>
      <c r="R16" s="18">
        <v>0.48090997298549998</v>
      </c>
      <c r="S16" s="18"/>
      <c r="T16" s="18">
        <v>0.225541135835962</v>
      </c>
      <c r="U16" s="18">
        <v>0.32970262368258402</v>
      </c>
      <c r="V16" s="18"/>
      <c r="W16" s="18">
        <v>0.33218734393305399</v>
      </c>
      <c r="X16" s="18">
        <v>0.27966195133645799</v>
      </c>
      <c r="Y16" s="18"/>
      <c r="Z16" s="18">
        <v>0.337252117145314</v>
      </c>
      <c r="AA16" s="18">
        <v>0.25881000089036299</v>
      </c>
    </row>
    <row r="17" spans="2:27" x14ac:dyDescent="0.3">
      <c r="B17" s="15" t="s">
        <v>55</v>
      </c>
      <c r="C17" s="19">
        <v>0.127406194242843</v>
      </c>
      <c r="D17" s="19">
        <v>0.18239120647972601</v>
      </c>
      <c r="E17" s="19">
        <v>7.4607373269409902E-2</v>
      </c>
      <c r="F17" s="19"/>
      <c r="G17" s="19">
        <v>0.19870126394155499</v>
      </c>
      <c r="H17" s="19">
        <v>0.290543340260556</v>
      </c>
      <c r="I17" s="19">
        <v>0.24543210379848401</v>
      </c>
      <c r="J17" s="19">
        <v>9.5312295964910004E-2</v>
      </c>
      <c r="K17" s="19">
        <v>9.5085922058929406E-2</v>
      </c>
      <c r="L17" s="19">
        <v>-0.10065260867176801</v>
      </c>
      <c r="M17" s="19"/>
      <c r="N17" s="19">
        <v>0.144496174859993</v>
      </c>
      <c r="O17" s="19">
        <v>0.218089588552941</v>
      </c>
      <c r="P17" s="19">
        <v>0.50881834803808901</v>
      </c>
      <c r="Q17" s="19">
        <v>-8.7094858793586999E-2</v>
      </c>
      <c r="R17" s="19">
        <v>-0.25389410176249899</v>
      </c>
      <c r="S17" s="19"/>
      <c r="T17" s="19">
        <v>0.27532307338671103</v>
      </c>
      <c r="U17" s="19">
        <v>3.4352131998183502E-2</v>
      </c>
      <c r="V17" s="19"/>
      <c r="W17" s="19">
        <v>1.5226853622223001E-2</v>
      </c>
      <c r="X17" s="19">
        <v>0.15319302704773</v>
      </c>
      <c r="Y17" s="19"/>
      <c r="Z17" s="19">
        <v>7.3307377683666006E-2</v>
      </c>
      <c r="AA17" s="19">
        <v>0.162136692549465</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178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0.27504677212045497</v>
      </c>
      <c r="D9" s="14">
        <v>0.35320275235717602</v>
      </c>
      <c r="E9" s="14">
        <v>0.19982546555557101</v>
      </c>
      <c r="F9" s="14"/>
      <c r="G9" s="14">
        <v>0.27124883789924698</v>
      </c>
      <c r="H9" s="14">
        <v>0.30011529239687601</v>
      </c>
      <c r="I9" s="14">
        <v>0.31467047848638402</v>
      </c>
      <c r="J9" s="14">
        <v>0.27381098818366201</v>
      </c>
      <c r="K9" s="14">
        <v>0.25680995242793497</v>
      </c>
      <c r="L9" s="14">
        <v>0.23826728970187999</v>
      </c>
      <c r="M9" s="14"/>
      <c r="N9" s="14">
        <v>0.29261382654995699</v>
      </c>
      <c r="O9" s="14">
        <v>0.33979673790026999</v>
      </c>
      <c r="P9" s="14">
        <v>0.40555928253087198</v>
      </c>
      <c r="Q9" s="14">
        <v>0.24433999379774701</v>
      </c>
      <c r="R9" s="14">
        <v>0.14023105458479601</v>
      </c>
      <c r="S9" s="14"/>
      <c r="T9" s="14">
        <v>0.30214717577415701</v>
      </c>
      <c r="U9" s="14">
        <v>0.25799798997305601</v>
      </c>
      <c r="V9" s="14"/>
      <c r="W9" s="14">
        <v>0.23055294086044401</v>
      </c>
      <c r="X9" s="14">
        <v>0.285274635657566</v>
      </c>
      <c r="Y9" s="14"/>
      <c r="Z9" s="14">
        <v>0.307872802840087</v>
      </c>
      <c r="AA9" s="14">
        <v>0.25397303193846399</v>
      </c>
    </row>
    <row r="10" spans="2:27" x14ac:dyDescent="0.3">
      <c r="B10" s="15" t="s">
        <v>48</v>
      </c>
      <c r="C10" s="14">
        <v>0.41470580025989701</v>
      </c>
      <c r="D10" s="14">
        <v>0.40190419396321198</v>
      </c>
      <c r="E10" s="14">
        <v>0.42676215580625498</v>
      </c>
      <c r="F10" s="14"/>
      <c r="G10" s="14">
        <v>0.39646644623724397</v>
      </c>
      <c r="H10" s="14">
        <v>0.38058781683239401</v>
      </c>
      <c r="I10" s="14">
        <v>0.40435801474723798</v>
      </c>
      <c r="J10" s="14">
        <v>0.39275998851817601</v>
      </c>
      <c r="K10" s="14">
        <v>0.46848188277338698</v>
      </c>
      <c r="L10" s="14">
        <v>0.44464976125997602</v>
      </c>
      <c r="M10" s="14"/>
      <c r="N10" s="14">
        <v>0.43456478598820603</v>
      </c>
      <c r="O10" s="14">
        <v>0.44673199974458599</v>
      </c>
      <c r="P10" s="14">
        <v>0.41962279836397198</v>
      </c>
      <c r="Q10" s="14">
        <v>0.420074375944476</v>
      </c>
      <c r="R10" s="14">
        <v>0.35997114612029701</v>
      </c>
      <c r="S10" s="14"/>
      <c r="T10" s="14">
        <v>0.381277242996371</v>
      </c>
      <c r="U10" s="14">
        <v>0.43573560474437101</v>
      </c>
      <c r="V10" s="14"/>
      <c r="W10" s="14">
        <v>0.47752842153840902</v>
      </c>
      <c r="X10" s="14">
        <v>0.40026467034853103</v>
      </c>
      <c r="Y10" s="14"/>
      <c r="Z10" s="14">
        <v>0.41169326505943599</v>
      </c>
      <c r="AA10" s="14">
        <v>0.41663979540679202</v>
      </c>
    </row>
    <row r="11" spans="2:27" x14ac:dyDescent="0.3">
      <c r="B11" s="15" t="s">
        <v>49</v>
      </c>
      <c r="C11" s="14">
        <v>0.16272907088258901</v>
      </c>
      <c r="D11" s="14">
        <v>0.14082961016842499</v>
      </c>
      <c r="E11" s="14">
        <v>0.18392056665332199</v>
      </c>
      <c r="F11" s="14"/>
      <c r="G11" s="14">
        <v>0.182757963059549</v>
      </c>
      <c r="H11" s="14">
        <v>0.18068587190756999</v>
      </c>
      <c r="I11" s="14">
        <v>0.118801890922332</v>
      </c>
      <c r="J11" s="14">
        <v>0.15769403735355</v>
      </c>
      <c r="K11" s="14">
        <v>0.169126814483161</v>
      </c>
      <c r="L11" s="14">
        <v>0.170291893952565</v>
      </c>
      <c r="M11" s="14"/>
      <c r="N11" s="14">
        <v>0.14649111075875601</v>
      </c>
      <c r="O11" s="14">
        <v>0.13708493077154901</v>
      </c>
      <c r="P11" s="14">
        <v>0.10985900664603</v>
      </c>
      <c r="Q11" s="14">
        <v>0.166706050782537</v>
      </c>
      <c r="R11" s="14">
        <v>0.21541994476774301</v>
      </c>
      <c r="S11" s="14"/>
      <c r="T11" s="14">
        <v>0.16644760073003201</v>
      </c>
      <c r="U11" s="14">
        <v>0.16038975497837801</v>
      </c>
      <c r="V11" s="14"/>
      <c r="W11" s="14">
        <v>0.14644226127104701</v>
      </c>
      <c r="X11" s="14">
        <v>0.16647294416669201</v>
      </c>
      <c r="Y11" s="14"/>
      <c r="Z11" s="14">
        <v>0.157196553258247</v>
      </c>
      <c r="AA11" s="14">
        <v>0.16628085086974201</v>
      </c>
    </row>
    <row r="12" spans="2:27" x14ac:dyDescent="0.3">
      <c r="B12" s="15" t="s">
        <v>50</v>
      </c>
      <c r="C12" s="14">
        <v>5.6480389052516698E-2</v>
      </c>
      <c r="D12" s="14">
        <v>5.48789771661174E-2</v>
      </c>
      <c r="E12" s="14">
        <v>5.8260876452046403E-2</v>
      </c>
      <c r="F12" s="14"/>
      <c r="G12" s="14">
        <v>5.4485550209523399E-2</v>
      </c>
      <c r="H12" s="14">
        <v>4.6189170058525998E-2</v>
      </c>
      <c r="I12" s="14">
        <v>3.8475266621223199E-2</v>
      </c>
      <c r="J12" s="14">
        <v>6.3908228999294506E-2</v>
      </c>
      <c r="K12" s="14">
        <v>3.5951425217744797E-2</v>
      </c>
      <c r="L12" s="14">
        <v>8.8539996240425495E-2</v>
      </c>
      <c r="M12" s="14"/>
      <c r="N12" s="14">
        <v>5.28715775981368E-2</v>
      </c>
      <c r="O12" s="14">
        <v>4.0406035129814201E-2</v>
      </c>
      <c r="P12" s="14">
        <v>3.6065779573360997E-2</v>
      </c>
      <c r="Q12" s="14">
        <v>8.61049185177125E-2</v>
      </c>
      <c r="R12" s="14">
        <v>0.12774790680015599</v>
      </c>
      <c r="S12" s="14"/>
      <c r="T12" s="14">
        <v>4.66599347136172E-2</v>
      </c>
      <c r="U12" s="14">
        <v>6.2658407238216501E-2</v>
      </c>
      <c r="V12" s="14"/>
      <c r="W12" s="14">
        <v>5.5023619673585197E-2</v>
      </c>
      <c r="X12" s="14">
        <v>5.6815258808409E-2</v>
      </c>
      <c r="Y12" s="14"/>
      <c r="Z12" s="14">
        <v>5.5284753849307901E-2</v>
      </c>
      <c r="AA12" s="14">
        <v>5.7247966035554002E-2</v>
      </c>
    </row>
    <row r="13" spans="2:27" x14ac:dyDescent="0.3">
      <c r="B13" s="15" t="s">
        <v>51</v>
      </c>
      <c r="C13" s="14">
        <v>3.5666628627564201E-2</v>
      </c>
      <c r="D13" s="14">
        <v>2.81230792079398E-2</v>
      </c>
      <c r="E13" s="14">
        <v>4.3166509370639899E-2</v>
      </c>
      <c r="F13" s="14"/>
      <c r="G13" s="14">
        <v>4.6425211666924399E-2</v>
      </c>
      <c r="H13" s="14">
        <v>2.6426728975937699E-2</v>
      </c>
      <c r="I13" s="14">
        <v>4.1931340276677102E-2</v>
      </c>
      <c r="J13" s="14">
        <v>3.3693816477867802E-2</v>
      </c>
      <c r="K13" s="14">
        <v>2.4214793246021001E-2</v>
      </c>
      <c r="L13" s="14">
        <v>4.0210979799782103E-2</v>
      </c>
      <c r="M13" s="14"/>
      <c r="N13" s="14">
        <v>3.4281355547648003E-2</v>
      </c>
      <c r="O13" s="14">
        <v>1.8555967408668699E-2</v>
      </c>
      <c r="P13" s="14">
        <v>1.0999497571106199E-2</v>
      </c>
      <c r="Q13" s="14">
        <v>6.2329753006906997E-2</v>
      </c>
      <c r="R13" s="14">
        <v>8.5460117625748705E-2</v>
      </c>
      <c r="S13" s="14"/>
      <c r="T13" s="14">
        <v>2.81955711721163E-2</v>
      </c>
      <c r="U13" s="14">
        <v>4.03666483245489E-2</v>
      </c>
      <c r="V13" s="14"/>
      <c r="W13" s="14">
        <v>4.1982361385064303E-2</v>
      </c>
      <c r="X13" s="14">
        <v>3.4214821692731302E-2</v>
      </c>
      <c r="Y13" s="14"/>
      <c r="Z13" s="14">
        <v>3.7013033682210997E-2</v>
      </c>
      <c r="AA13" s="14">
        <v>3.4802260024985203E-2</v>
      </c>
    </row>
    <row r="14" spans="2:27" x14ac:dyDescent="0.3">
      <c r="B14" s="15" t="s">
        <v>102</v>
      </c>
      <c r="C14" s="14">
        <v>5.5371339056978303E-2</v>
      </c>
      <c r="D14" s="14">
        <v>2.1061387137128899E-2</v>
      </c>
      <c r="E14" s="14">
        <v>8.8064426162165393E-2</v>
      </c>
      <c r="F14" s="14"/>
      <c r="G14" s="14">
        <v>4.8615990927511801E-2</v>
      </c>
      <c r="H14" s="14">
        <v>6.5995119828696699E-2</v>
      </c>
      <c r="I14" s="14">
        <v>8.1763008946145702E-2</v>
      </c>
      <c r="J14" s="14">
        <v>7.8132940467449494E-2</v>
      </c>
      <c r="K14" s="14">
        <v>4.5415131851750799E-2</v>
      </c>
      <c r="L14" s="14">
        <v>1.80400790453705E-2</v>
      </c>
      <c r="M14" s="14"/>
      <c r="N14" s="14">
        <v>3.9177343557296601E-2</v>
      </c>
      <c r="O14" s="14">
        <v>1.74243290451121E-2</v>
      </c>
      <c r="P14" s="14">
        <v>1.78936353146587E-2</v>
      </c>
      <c r="Q14" s="14">
        <v>2.0444907950620501E-2</v>
      </c>
      <c r="R14" s="14">
        <v>7.1169830101260004E-2</v>
      </c>
      <c r="S14" s="14"/>
      <c r="T14" s="14">
        <v>7.5272474613706203E-2</v>
      </c>
      <c r="U14" s="14">
        <v>4.2851594741429397E-2</v>
      </c>
      <c r="V14" s="14"/>
      <c r="W14" s="14">
        <v>4.8470395271450403E-2</v>
      </c>
      <c r="X14" s="14">
        <v>5.6957669326070798E-2</v>
      </c>
      <c r="Y14" s="14"/>
      <c r="Z14" s="14">
        <v>3.0939591310710401E-2</v>
      </c>
      <c r="AA14" s="14">
        <v>7.1056095724462601E-2</v>
      </c>
    </row>
    <row r="15" spans="2:27" x14ac:dyDescent="0.3">
      <c r="B15" s="15" t="s">
        <v>53</v>
      </c>
      <c r="C15" s="18">
        <v>0.68975257238035104</v>
      </c>
      <c r="D15" s="18">
        <v>0.75510694632038899</v>
      </c>
      <c r="E15" s="18">
        <v>0.626587621361826</v>
      </c>
      <c r="F15" s="18"/>
      <c r="G15" s="18">
        <v>0.66771528413649095</v>
      </c>
      <c r="H15" s="18">
        <v>0.68070310922926902</v>
      </c>
      <c r="I15" s="18">
        <v>0.71902849323362195</v>
      </c>
      <c r="J15" s="18">
        <v>0.66657097670183796</v>
      </c>
      <c r="K15" s="18">
        <v>0.72529183520132201</v>
      </c>
      <c r="L15" s="18">
        <v>0.68291705096185695</v>
      </c>
      <c r="M15" s="18"/>
      <c r="N15" s="18">
        <v>0.72717861253816296</v>
      </c>
      <c r="O15" s="18">
        <v>0.78652873764485598</v>
      </c>
      <c r="P15" s="18">
        <v>0.82518208089484402</v>
      </c>
      <c r="Q15" s="18">
        <v>0.66441436974222301</v>
      </c>
      <c r="R15" s="18">
        <v>0.50020220070509303</v>
      </c>
      <c r="S15" s="18"/>
      <c r="T15" s="18">
        <v>0.68342441877052795</v>
      </c>
      <c r="U15" s="18">
        <v>0.69373359471742702</v>
      </c>
      <c r="V15" s="18"/>
      <c r="W15" s="18">
        <v>0.708081362398853</v>
      </c>
      <c r="X15" s="18">
        <v>0.68553930600609603</v>
      </c>
      <c r="Y15" s="18"/>
      <c r="Z15" s="18">
        <v>0.71956606789952304</v>
      </c>
      <c r="AA15" s="18">
        <v>0.67061282734525596</v>
      </c>
    </row>
    <row r="16" spans="2:27" x14ac:dyDescent="0.3">
      <c r="B16" s="15" t="s">
        <v>54</v>
      </c>
      <c r="C16" s="18">
        <v>9.2147017680080906E-2</v>
      </c>
      <c r="D16" s="18">
        <v>8.3002056374057206E-2</v>
      </c>
      <c r="E16" s="18">
        <v>0.101427385822686</v>
      </c>
      <c r="F16" s="18"/>
      <c r="G16" s="18">
        <v>0.100910761876448</v>
      </c>
      <c r="H16" s="18">
        <v>7.2615899034463693E-2</v>
      </c>
      <c r="I16" s="18">
        <v>8.0406606897900398E-2</v>
      </c>
      <c r="J16" s="18">
        <v>9.7602045477162294E-2</v>
      </c>
      <c r="K16" s="18">
        <v>6.0166218463765797E-2</v>
      </c>
      <c r="L16" s="18">
        <v>0.12875097604020799</v>
      </c>
      <c r="M16" s="18"/>
      <c r="N16" s="18">
        <v>8.7152933145784803E-2</v>
      </c>
      <c r="O16" s="18">
        <v>5.8962002538482897E-2</v>
      </c>
      <c r="P16" s="18">
        <v>4.7065277144467198E-2</v>
      </c>
      <c r="Q16" s="18">
        <v>0.14843467152462</v>
      </c>
      <c r="R16" s="18">
        <v>0.213208024425904</v>
      </c>
      <c r="S16" s="18"/>
      <c r="T16" s="18">
        <v>7.48555058857336E-2</v>
      </c>
      <c r="U16" s="18">
        <v>0.10302505556276501</v>
      </c>
      <c r="V16" s="18"/>
      <c r="W16" s="18">
        <v>9.7005981058649507E-2</v>
      </c>
      <c r="X16" s="18">
        <v>9.1030080501140295E-2</v>
      </c>
      <c r="Y16" s="18"/>
      <c r="Z16" s="18">
        <v>9.2297787531518904E-2</v>
      </c>
      <c r="AA16" s="18">
        <v>9.2050226060539198E-2</v>
      </c>
    </row>
    <row r="17" spans="2:27" x14ac:dyDescent="0.3">
      <c r="B17" s="15" t="s">
        <v>55</v>
      </c>
      <c r="C17" s="19">
        <v>0.59760555470027099</v>
      </c>
      <c r="D17" s="19">
        <v>0.672104889946331</v>
      </c>
      <c r="E17" s="19">
        <v>0.52516023553914004</v>
      </c>
      <c r="F17" s="19"/>
      <c r="G17" s="19">
        <v>0.56680452226004396</v>
      </c>
      <c r="H17" s="19">
        <v>0.60808721019480605</v>
      </c>
      <c r="I17" s="19">
        <v>0.63862188633572203</v>
      </c>
      <c r="J17" s="19">
        <v>0.56896893122467596</v>
      </c>
      <c r="K17" s="19">
        <v>0.66512561673755599</v>
      </c>
      <c r="L17" s="19">
        <v>0.55416607492164904</v>
      </c>
      <c r="M17" s="19"/>
      <c r="N17" s="19">
        <v>0.64002567939237798</v>
      </c>
      <c r="O17" s="19">
        <v>0.72756673510637304</v>
      </c>
      <c r="P17" s="19">
        <v>0.77811680375037695</v>
      </c>
      <c r="Q17" s="19">
        <v>0.51597969821760303</v>
      </c>
      <c r="R17" s="19">
        <v>0.28699417627918899</v>
      </c>
      <c r="S17" s="19"/>
      <c r="T17" s="19">
        <v>0.60856891288479498</v>
      </c>
      <c r="U17" s="19">
        <v>0.59070853915466204</v>
      </c>
      <c r="V17" s="19"/>
      <c r="W17" s="19">
        <v>0.611075381340204</v>
      </c>
      <c r="X17" s="19">
        <v>0.594509225504956</v>
      </c>
      <c r="Y17" s="19"/>
      <c r="Z17" s="19">
        <v>0.62726828036800397</v>
      </c>
      <c r="AA17" s="19">
        <v>0.57856260128471704</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179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0.201219659720455</v>
      </c>
      <c r="D9" s="14">
        <v>0.265115224905558</v>
      </c>
      <c r="E9" s="14">
        <v>0.138398216992796</v>
      </c>
      <c r="F9" s="14"/>
      <c r="G9" s="14">
        <v>0.22271386981536601</v>
      </c>
      <c r="H9" s="14">
        <v>0.26216544414913101</v>
      </c>
      <c r="I9" s="14">
        <v>0.23866147459657899</v>
      </c>
      <c r="J9" s="14">
        <v>0.18047140905851</v>
      </c>
      <c r="K9" s="14">
        <v>0.17259801932847799</v>
      </c>
      <c r="L9" s="14">
        <v>0.14303382918642699</v>
      </c>
      <c r="M9" s="14"/>
      <c r="N9" s="14">
        <v>0.217551067777361</v>
      </c>
      <c r="O9" s="14">
        <v>0.20827161927497301</v>
      </c>
      <c r="P9" s="14">
        <v>0.30167894134696899</v>
      </c>
      <c r="Q9" s="14">
        <v>0.23519122892588801</v>
      </c>
      <c r="R9" s="14">
        <v>9.04480199382727E-2</v>
      </c>
      <c r="S9" s="14"/>
      <c r="T9" s="14">
        <v>0.234389520095172</v>
      </c>
      <c r="U9" s="14">
        <v>0.18035260066796199</v>
      </c>
      <c r="V9" s="14"/>
      <c r="W9" s="14">
        <v>0.129698777735857</v>
      </c>
      <c r="X9" s="14">
        <v>0.21766027182952499</v>
      </c>
      <c r="Y9" s="14"/>
      <c r="Z9" s="14">
        <v>0.23358045172400799</v>
      </c>
      <c r="AA9" s="14">
        <v>0.18044459469383001</v>
      </c>
    </row>
    <row r="10" spans="2:27" x14ac:dyDescent="0.3">
      <c r="B10" s="15" t="s">
        <v>48</v>
      </c>
      <c r="C10" s="14">
        <v>0.33465123577876199</v>
      </c>
      <c r="D10" s="14">
        <v>0.36538782751138799</v>
      </c>
      <c r="E10" s="14">
        <v>0.30513183190556098</v>
      </c>
      <c r="F10" s="14"/>
      <c r="G10" s="14">
        <v>0.37689181358794799</v>
      </c>
      <c r="H10" s="14">
        <v>0.34269236813471399</v>
      </c>
      <c r="I10" s="14">
        <v>0.36015891229750402</v>
      </c>
      <c r="J10" s="14">
        <v>0.34096966304908899</v>
      </c>
      <c r="K10" s="14">
        <v>0.29838415431023801</v>
      </c>
      <c r="L10" s="14">
        <v>0.29853351234201297</v>
      </c>
      <c r="M10" s="14"/>
      <c r="N10" s="14">
        <v>0.37480274778954498</v>
      </c>
      <c r="O10" s="14">
        <v>0.37574008418119698</v>
      </c>
      <c r="P10" s="14">
        <v>0.35824345462241303</v>
      </c>
      <c r="Q10" s="14">
        <v>0.294567561868737</v>
      </c>
      <c r="R10" s="14">
        <v>0.393211777430234</v>
      </c>
      <c r="S10" s="14"/>
      <c r="T10" s="14">
        <v>0.33044701108952002</v>
      </c>
      <c r="U10" s="14">
        <v>0.337296100842085</v>
      </c>
      <c r="V10" s="14"/>
      <c r="W10" s="14">
        <v>0.31399601626859602</v>
      </c>
      <c r="X10" s="14">
        <v>0.33939928197969499</v>
      </c>
      <c r="Y10" s="14"/>
      <c r="Z10" s="14">
        <v>0.32289929889739399</v>
      </c>
      <c r="AA10" s="14">
        <v>0.34219577464148299</v>
      </c>
    </row>
    <row r="11" spans="2:27" x14ac:dyDescent="0.3">
      <c r="B11" s="15" t="s">
        <v>49</v>
      </c>
      <c r="C11" s="14">
        <v>0.242780524664504</v>
      </c>
      <c r="D11" s="14">
        <v>0.210164245569084</v>
      </c>
      <c r="E11" s="14">
        <v>0.27474803403971498</v>
      </c>
      <c r="F11" s="14"/>
      <c r="G11" s="14">
        <v>0.23637637021038799</v>
      </c>
      <c r="H11" s="14">
        <v>0.23246877260103299</v>
      </c>
      <c r="I11" s="14">
        <v>0.17556554856185999</v>
      </c>
      <c r="J11" s="14">
        <v>0.23715449136327801</v>
      </c>
      <c r="K11" s="14">
        <v>0.27791908171417901</v>
      </c>
      <c r="L11" s="14">
        <v>0.29098609587140301</v>
      </c>
      <c r="M11" s="14"/>
      <c r="N11" s="14">
        <v>0.22275716276469301</v>
      </c>
      <c r="O11" s="14">
        <v>0.25299453990259002</v>
      </c>
      <c r="P11" s="14">
        <v>0.19186013171768501</v>
      </c>
      <c r="Q11" s="14">
        <v>0.196679689134862</v>
      </c>
      <c r="R11" s="14">
        <v>0.25272955619615101</v>
      </c>
      <c r="S11" s="14"/>
      <c r="T11" s="14">
        <v>0.22412685368068</v>
      </c>
      <c r="U11" s="14">
        <v>0.25451549278218399</v>
      </c>
      <c r="V11" s="14"/>
      <c r="W11" s="14">
        <v>0.28617701973069198</v>
      </c>
      <c r="X11" s="14">
        <v>0.23280490743945301</v>
      </c>
      <c r="Y11" s="14"/>
      <c r="Z11" s="14">
        <v>0.22586381495212601</v>
      </c>
      <c r="AA11" s="14">
        <v>0.25364075775993</v>
      </c>
    </row>
    <row r="12" spans="2:27" x14ac:dyDescent="0.3">
      <c r="B12" s="15" t="s">
        <v>50</v>
      </c>
      <c r="C12" s="14">
        <v>0.108602999205668</v>
      </c>
      <c r="D12" s="14">
        <v>8.1895203819227894E-2</v>
      </c>
      <c r="E12" s="14">
        <v>0.13508812439671899</v>
      </c>
      <c r="F12" s="14"/>
      <c r="G12" s="14">
        <v>8.4471632188401397E-2</v>
      </c>
      <c r="H12" s="14">
        <v>6.76201615726192E-2</v>
      </c>
      <c r="I12" s="14">
        <v>9.4419723609571099E-2</v>
      </c>
      <c r="J12" s="14">
        <v>0.127299447221533</v>
      </c>
      <c r="K12" s="14">
        <v>8.9788440266044198E-2</v>
      </c>
      <c r="L12" s="14">
        <v>0.16692223916619101</v>
      </c>
      <c r="M12" s="14"/>
      <c r="N12" s="14">
        <v>9.6117888696267001E-2</v>
      </c>
      <c r="O12" s="14">
        <v>0.103990604203908</v>
      </c>
      <c r="P12" s="14">
        <v>8.5244978535058594E-2</v>
      </c>
      <c r="Q12" s="14">
        <v>0.16477734543290401</v>
      </c>
      <c r="R12" s="14">
        <v>0.16562081769911799</v>
      </c>
      <c r="S12" s="14"/>
      <c r="T12" s="14">
        <v>9.44770410795919E-2</v>
      </c>
      <c r="U12" s="14">
        <v>0.117489596829532</v>
      </c>
      <c r="V12" s="14"/>
      <c r="W12" s="14">
        <v>0.13851323888308301</v>
      </c>
      <c r="X12" s="14">
        <v>0.101727487676998</v>
      </c>
      <c r="Y12" s="14"/>
      <c r="Z12" s="14">
        <v>0.123300267576876</v>
      </c>
      <c r="AA12" s="14">
        <v>9.9167608808174407E-2</v>
      </c>
    </row>
    <row r="13" spans="2:27" x14ac:dyDescent="0.3">
      <c r="B13" s="15" t="s">
        <v>51</v>
      </c>
      <c r="C13" s="14">
        <v>4.4593797759722997E-2</v>
      </c>
      <c r="D13" s="14">
        <v>4.3882891588713502E-2</v>
      </c>
      <c r="E13" s="14">
        <v>4.5459373720310198E-2</v>
      </c>
      <c r="F13" s="14"/>
      <c r="G13" s="14">
        <v>3.3335661068135597E-2</v>
      </c>
      <c r="H13" s="14">
        <v>2.8593937305861902E-2</v>
      </c>
      <c r="I13" s="14">
        <v>4.2041607188805001E-2</v>
      </c>
      <c r="J13" s="14">
        <v>3.7409015430083299E-2</v>
      </c>
      <c r="K13" s="14">
        <v>7.2007573852623893E-2</v>
      </c>
      <c r="L13" s="14">
        <v>5.4576636235680202E-2</v>
      </c>
      <c r="M13" s="14"/>
      <c r="N13" s="14">
        <v>3.9216879728613097E-2</v>
      </c>
      <c r="O13" s="14">
        <v>2.9904089072652899E-2</v>
      </c>
      <c r="P13" s="14">
        <v>3.46318090589963E-2</v>
      </c>
      <c r="Q13" s="14">
        <v>6.7409103826806205E-2</v>
      </c>
      <c r="R13" s="14">
        <v>5.5092050356081002E-2</v>
      </c>
      <c r="S13" s="14"/>
      <c r="T13" s="14">
        <v>3.65996090614795E-2</v>
      </c>
      <c r="U13" s="14">
        <v>4.96229177426993E-2</v>
      </c>
      <c r="V13" s="14"/>
      <c r="W13" s="14">
        <v>5.1115890648999199E-2</v>
      </c>
      <c r="X13" s="14">
        <v>4.3094554512764699E-2</v>
      </c>
      <c r="Y13" s="14"/>
      <c r="Z13" s="14">
        <v>4.8964227347767397E-2</v>
      </c>
      <c r="AA13" s="14">
        <v>4.17880580585459E-2</v>
      </c>
    </row>
    <row r="14" spans="2:27" x14ac:dyDescent="0.3">
      <c r="B14" s="15" t="s">
        <v>102</v>
      </c>
      <c r="C14" s="14">
        <v>6.8151782870888494E-2</v>
      </c>
      <c r="D14" s="14">
        <v>3.3554606606028797E-2</v>
      </c>
      <c r="E14" s="14">
        <v>0.101174418944898</v>
      </c>
      <c r="F14" s="14"/>
      <c r="G14" s="14">
        <v>4.6210653129761102E-2</v>
      </c>
      <c r="H14" s="14">
        <v>6.6459316236641794E-2</v>
      </c>
      <c r="I14" s="14">
        <v>8.9152733745680293E-2</v>
      </c>
      <c r="J14" s="14">
        <v>7.6695973877507304E-2</v>
      </c>
      <c r="K14" s="14">
        <v>8.9302730528436805E-2</v>
      </c>
      <c r="L14" s="14">
        <v>4.5947687198285597E-2</v>
      </c>
      <c r="M14" s="14"/>
      <c r="N14" s="14">
        <v>4.9554253243520398E-2</v>
      </c>
      <c r="O14" s="14">
        <v>2.9099063364678799E-2</v>
      </c>
      <c r="P14" s="14">
        <v>2.8340684718878101E-2</v>
      </c>
      <c r="Q14" s="14">
        <v>4.1375070810803001E-2</v>
      </c>
      <c r="R14" s="14">
        <v>4.2897778380142901E-2</v>
      </c>
      <c r="S14" s="14"/>
      <c r="T14" s="14">
        <v>7.9959964993557398E-2</v>
      </c>
      <c r="U14" s="14">
        <v>6.0723291135537698E-2</v>
      </c>
      <c r="V14" s="14"/>
      <c r="W14" s="14">
        <v>8.0499056732773494E-2</v>
      </c>
      <c r="X14" s="14">
        <v>6.5313496561563905E-2</v>
      </c>
      <c r="Y14" s="14"/>
      <c r="Z14" s="14">
        <v>4.5391939501829001E-2</v>
      </c>
      <c r="AA14" s="14">
        <v>8.2763206038037399E-2</v>
      </c>
    </row>
    <row r="15" spans="2:27" x14ac:dyDescent="0.3">
      <c r="B15" s="15" t="s">
        <v>53</v>
      </c>
      <c r="C15" s="18">
        <v>0.53587089549921696</v>
      </c>
      <c r="D15" s="18">
        <v>0.63050305241694604</v>
      </c>
      <c r="E15" s="18">
        <v>0.44353004889835701</v>
      </c>
      <c r="F15" s="18"/>
      <c r="G15" s="18">
        <v>0.59960568340331399</v>
      </c>
      <c r="H15" s="18">
        <v>0.60485781228384405</v>
      </c>
      <c r="I15" s="18">
        <v>0.59882038689408301</v>
      </c>
      <c r="J15" s="18">
        <v>0.52144107210759905</v>
      </c>
      <c r="K15" s="18">
        <v>0.47098217363871597</v>
      </c>
      <c r="L15" s="18">
        <v>0.44156734152844002</v>
      </c>
      <c r="M15" s="18"/>
      <c r="N15" s="18">
        <v>0.59235381556690603</v>
      </c>
      <c r="O15" s="18">
        <v>0.58401170345617004</v>
      </c>
      <c r="P15" s="18">
        <v>0.65992239596938196</v>
      </c>
      <c r="Q15" s="18">
        <v>0.52975879079462496</v>
      </c>
      <c r="R15" s="18">
        <v>0.48365979736850701</v>
      </c>
      <c r="S15" s="18"/>
      <c r="T15" s="18">
        <v>0.56483653118469102</v>
      </c>
      <c r="U15" s="18">
        <v>0.51764870151004605</v>
      </c>
      <c r="V15" s="18"/>
      <c r="W15" s="18">
        <v>0.443694794004453</v>
      </c>
      <c r="X15" s="18">
        <v>0.55705955380922001</v>
      </c>
      <c r="Y15" s="18"/>
      <c r="Z15" s="18">
        <v>0.55647975062140198</v>
      </c>
      <c r="AA15" s="18">
        <v>0.52264036933531299</v>
      </c>
    </row>
    <row r="16" spans="2:27" x14ac:dyDescent="0.3">
      <c r="B16" s="15" t="s">
        <v>54</v>
      </c>
      <c r="C16" s="18">
        <v>0.15319679696539101</v>
      </c>
      <c r="D16" s="18">
        <v>0.12577809540794099</v>
      </c>
      <c r="E16" s="18">
        <v>0.18054749811703</v>
      </c>
      <c r="F16" s="18"/>
      <c r="G16" s="18">
        <v>0.11780729325653699</v>
      </c>
      <c r="H16" s="18">
        <v>9.6214098878481105E-2</v>
      </c>
      <c r="I16" s="18">
        <v>0.136461330798376</v>
      </c>
      <c r="J16" s="18">
        <v>0.16470846265161601</v>
      </c>
      <c r="K16" s="18">
        <v>0.16179601411866801</v>
      </c>
      <c r="L16" s="18">
        <v>0.22149887540187099</v>
      </c>
      <c r="M16" s="18"/>
      <c r="N16" s="18">
        <v>0.13533476842487999</v>
      </c>
      <c r="O16" s="18">
        <v>0.13389469327656101</v>
      </c>
      <c r="P16" s="18">
        <v>0.119876787594055</v>
      </c>
      <c r="Q16" s="18">
        <v>0.23218644925970999</v>
      </c>
      <c r="R16" s="18">
        <v>0.22071286805519899</v>
      </c>
      <c r="S16" s="18"/>
      <c r="T16" s="18">
        <v>0.131076650141071</v>
      </c>
      <c r="U16" s="18">
        <v>0.167112514572231</v>
      </c>
      <c r="V16" s="18"/>
      <c r="W16" s="18">
        <v>0.189629129532082</v>
      </c>
      <c r="X16" s="18">
        <v>0.144822042189763</v>
      </c>
      <c r="Y16" s="18"/>
      <c r="Z16" s="18">
        <v>0.17226449492464299</v>
      </c>
      <c r="AA16" s="18">
        <v>0.14095566686672001</v>
      </c>
    </row>
    <row r="17" spans="2:27" x14ac:dyDescent="0.3">
      <c r="B17" s="15" t="s">
        <v>55</v>
      </c>
      <c r="C17" s="19">
        <v>0.382674098533826</v>
      </c>
      <c r="D17" s="19">
        <v>0.50472495700900499</v>
      </c>
      <c r="E17" s="19">
        <v>0.26298255078132698</v>
      </c>
      <c r="F17" s="19"/>
      <c r="G17" s="19">
        <v>0.481798390146777</v>
      </c>
      <c r="H17" s="19">
        <v>0.50864371340536296</v>
      </c>
      <c r="I17" s="19">
        <v>0.46235905609570699</v>
      </c>
      <c r="J17" s="19">
        <v>0.35673260945598201</v>
      </c>
      <c r="K17" s="19">
        <v>0.30918615952004802</v>
      </c>
      <c r="L17" s="19">
        <v>0.220068466126569</v>
      </c>
      <c r="M17" s="19"/>
      <c r="N17" s="19">
        <v>0.45701904714202601</v>
      </c>
      <c r="O17" s="19">
        <v>0.45011701017960898</v>
      </c>
      <c r="P17" s="19">
        <v>0.540045608375327</v>
      </c>
      <c r="Q17" s="19">
        <v>0.29757234153491502</v>
      </c>
      <c r="R17" s="19">
        <v>0.26294692931330799</v>
      </c>
      <c r="S17" s="19"/>
      <c r="T17" s="19">
        <v>0.43375988104362001</v>
      </c>
      <c r="U17" s="19">
        <v>0.35053618693781502</v>
      </c>
      <c r="V17" s="19"/>
      <c r="W17" s="19">
        <v>0.25406566447237</v>
      </c>
      <c r="X17" s="19">
        <v>0.41223751161945699</v>
      </c>
      <c r="Y17" s="19"/>
      <c r="Z17" s="19">
        <v>0.38421525569675802</v>
      </c>
      <c r="AA17" s="19">
        <v>0.38168470246859298</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180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0.36158810855477003</v>
      </c>
      <c r="D9" s="14">
        <v>0.49069603861219202</v>
      </c>
      <c r="E9" s="14">
        <v>0.23697079369573401</v>
      </c>
      <c r="F9" s="14"/>
      <c r="G9" s="14">
        <v>0.32156584379863801</v>
      </c>
      <c r="H9" s="14">
        <v>0.37249888486456101</v>
      </c>
      <c r="I9" s="14">
        <v>0.38871984148312799</v>
      </c>
      <c r="J9" s="14">
        <v>0.36075634560011899</v>
      </c>
      <c r="K9" s="14">
        <v>0.36641103310630702</v>
      </c>
      <c r="L9" s="14">
        <v>0.35473760883582101</v>
      </c>
      <c r="M9" s="14"/>
      <c r="N9" s="14">
        <v>0.37168697838699399</v>
      </c>
      <c r="O9" s="14">
        <v>0.40787067210418299</v>
      </c>
      <c r="P9" s="14">
        <v>0.49243355972403102</v>
      </c>
      <c r="Q9" s="14">
        <v>0.370935152835694</v>
      </c>
      <c r="R9" s="14">
        <v>0.23005066828732301</v>
      </c>
      <c r="S9" s="14"/>
      <c r="T9" s="14">
        <v>0.38293571048508901</v>
      </c>
      <c r="U9" s="14">
        <v>0.34815839660914299</v>
      </c>
      <c r="V9" s="14"/>
      <c r="W9" s="14">
        <v>0.34298794695196</v>
      </c>
      <c r="X9" s="14">
        <v>0.365863755520976</v>
      </c>
      <c r="Y9" s="14"/>
      <c r="Z9" s="14">
        <v>0.36601022633320701</v>
      </c>
      <c r="AA9" s="14">
        <v>0.35874918593531302</v>
      </c>
    </row>
    <row r="10" spans="2:27" x14ac:dyDescent="0.3">
      <c r="B10" s="15" t="s">
        <v>48</v>
      </c>
      <c r="C10" s="14">
        <v>0.43120361736775498</v>
      </c>
      <c r="D10" s="14">
        <v>0.375834590606829</v>
      </c>
      <c r="E10" s="14">
        <v>0.484869452216736</v>
      </c>
      <c r="F10" s="14"/>
      <c r="G10" s="14">
        <v>0.41184650099314202</v>
      </c>
      <c r="H10" s="14">
        <v>0.37736230409329502</v>
      </c>
      <c r="I10" s="14">
        <v>0.396019636736134</v>
      </c>
      <c r="J10" s="14">
        <v>0.43830977288881701</v>
      </c>
      <c r="K10" s="14">
        <v>0.44839830455985502</v>
      </c>
      <c r="L10" s="14">
        <v>0.49908188392110697</v>
      </c>
      <c r="M10" s="14"/>
      <c r="N10" s="14">
        <v>0.43452147867750801</v>
      </c>
      <c r="O10" s="14">
        <v>0.48357446612003702</v>
      </c>
      <c r="P10" s="14">
        <v>0.38925974287679499</v>
      </c>
      <c r="Q10" s="14">
        <v>0.44771598308239302</v>
      </c>
      <c r="R10" s="14">
        <v>0.44888764313500001</v>
      </c>
      <c r="S10" s="14"/>
      <c r="T10" s="14">
        <v>0.38441855372099099</v>
      </c>
      <c r="U10" s="14">
        <v>0.46063595970694099</v>
      </c>
      <c r="V10" s="14"/>
      <c r="W10" s="14">
        <v>0.48413153724866498</v>
      </c>
      <c r="X10" s="14">
        <v>0.41903699726526</v>
      </c>
      <c r="Y10" s="14"/>
      <c r="Z10" s="14">
        <v>0.44423646358327501</v>
      </c>
      <c r="AA10" s="14">
        <v>0.42283675701465501</v>
      </c>
    </row>
    <row r="11" spans="2:27" x14ac:dyDescent="0.3">
      <c r="B11" s="15" t="s">
        <v>49</v>
      </c>
      <c r="C11" s="14">
        <v>0.118312672490499</v>
      </c>
      <c r="D11" s="14">
        <v>8.8977648322213804E-2</v>
      </c>
      <c r="E11" s="14">
        <v>0.147399373492098</v>
      </c>
      <c r="F11" s="14"/>
      <c r="G11" s="14">
        <v>0.140754522463026</v>
      </c>
      <c r="H11" s="14">
        <v>0.16817144964692299</v>
      </c>
      <c r="I11" s="14">
        <v>9.3807912770933199E-2</v>
      </c>
      <c r="J11" s="14">
        <v>0.112906241762857</v>
      </c>
      <c r="K11" s="14">
        <v>0.11053666420829</v>
      </c>
      <c r="L11" s="14">
        <v>9.2397381966780601E-2</v>
      </c>
      <c r="M11" s="14"/>
      <c r="N11" s="14">
        <v>0.11349653101069999</v>
      </c>
      <c r="O11" s="14">
        <v>8.3259553000525705E-2</v>
      </c>
      <c r="P11" s="14">
        <v>7.2526676199483095E-2</v>
      </c>
      <c r="Q11" s="14">
        <v>0.110682229981357</v>
      </c>
      <c r="R11" s="14">
        <v>0.17916480295305101</v>
      </c>
      <c r="S11" s="14"/>
      <c r="T11" s="14">
        <v>0.13527744345141901</v>
      </c>
      <c r="U11" s="14">
        <v>0.107640186279994</v>
      </c>
      <c r="V11" s="14"/>
      <c r="W11" s="14">
        <v>0.10174941835689801</v>
      </c>
      <c r="X11" s="14">
        <v>0.122120092490341</v>
      </c>
      <c r="Y11" s="14"/>
      <c r="Z11" s="14">
        <v>0.115832076154872</v>
      </c>
      <c r="AA11" s="14">
        <v>0.119905172147855</v>
      </c>
    </row>
    <row r="12" spans="2:27" x14ac:dyDescent="0.3">
      <c r="B12" s="15" t="s">
        <v>50</v>
      </c>
      <c r="C12" s="14">
        <v>2.8286301013707799E-2</v>
      </c>
      <c r="D12" s="14">
        <v>2.4978136880971901E-2</v>
      </c>
      <c r="E12" s="14">
        <v>3.1624009968270701E-2</v>
      </c>
      <c r="F12" s="14"/>
      <c r="G12" s="14">
        <v>6.4579768513076494E-2</v>
      </c>
      <c r="H12" s="14">
        <v>1.6207935139019299E-2</v>
      </c>
      <c r="I12" s="14">
        <v>4.0079852340164597E-2</v>
      </c>
      <c r="J12" s="14">
        <v>2.1259694885460201E-2</v>
      </c>
      <c r="K12" s="14">
        <v>7.3374981870868196E-3</v>
      </c>
      <c r="L12" s="14">
        <v>2.4135278686363101E-2</v>
      </c>
      <c r="M12" s="14"/>
      <c r="N12" s="14">
        <v>2.43833196564083E-2</v>
      </c>
      <c r="O12" s="14">
        <v>1.3389172178612E-2</v>
      </c>
      <c r="P12" s="14">
        <v>2.51526165780693E-2</v>
      </c>
      <c r="Q12" s="14">
        <v>3.3838155899880297E-2</v>
      </c>
      <c r="R12" s="14">
        <v>7.2549869268052694E-2</v>
      </c>
      <c r="S12" s="14"/>
      <c r="T12" s="14">
        <v>2.0329797257136802E-2</v>
      </c>
      <c r="U12" s="14">
        <v>3.3291713513613902E-2</v>
      </c>
      <c r="V12" s="14"/>
      <c r="W12" s="14">
        <v>1.49163262527551E-2</v>
      </c>
      <c r="X12" s="14">
        <v>3.1359677108261701E-2</v>
      </c>
      <c r="Y12" s="14"/>
      <c r="Z12" s="14">
        <v>3.2463282281665597E-2</v>
      </c>
      <c r="AA12" s="14">
        <v>2.5604751765862101E-2</v>
      </c>
    </row>
    <row r="13" spans="2:27" x14ac:dyDescent="0.3">
      <c r="B13" s="15" t="s">
        <v>51</v>
      </c>
      <c r="C13" s="14">
        <v>9.9931111775329005E-3</v>
      </c>
      <c r="D13" s="14">
        <v>5.9061457830249398E-3</v>
      </c>
      <c r="E13" s="14">
        <v>1.40204863838945E-2</v>
      </c>
      <c r="F13" s="14"/>
      <c r="G13" s="14">
        <v>2.3530811908398001E-2</v>
      </c>
      <c r="H13" s="14">
        <v>1.54104822275575E-2</v>
      </c>
      <c r="I13" s="14">
        <v>1.00043161249467E-2</v>
      </c>
      <c r="J13" s="14">
        <v>7.7669761274366499E-3</v>
      </c>
      <c r="K13" s="14">
        <v>7.5900628646468201E-3</v>
      </c>
      <c r="L13" s="14">
        <v>0</v>
      </c>
      <c r="M13" s="14"/>
      <c r="N13" s="14">
        <v>1.4080463875939E-2</v>
      </c>
      <c r="O13" s="14">
        <v>5.1764259631312901E-3</v>
      </c>
      <c r="P13" s="14">
        <v>4.1465540512932598E-3</v>
      </c>
      <c r="Q13" s="14">
        <v>1.4748713670281801E-2</v>
      </c>
      <c r="R13" s="14">
        <v>3.0123100460757099E-2</v>
      </c>
      <c r="S13" s="14"/>
      <c r="T13" s="14">
        <v>1.34714172426516E-2</v>
      </c>
      <c r="U13" s="14">
        <v>7.8049193297673502E-3</v>
      </c>
      <c r="V13" s="14"/>
      <c r="W13" s="14">
        <v>3.0470139111972599E-3</v>
      </c>
      <c r="X13" s="14">
        <v>1.1589820944790601E-2</v>
      </c>
      <c r="Y13" s="14"/>
      <c r="Z13" s="14">
        <v>8.0079634819824799E-3</v>
      </c>
      <c r="AA13" s="14">
        <v>1.12675414343074E-2</v>
      </c>
    </row>
    <row r="14" spans="2:27" x14ac:dyDescent="0.3">
      <c r="B14" s="15" t="s">
        <v>102</v>
      </c>
      <c r="C14" s="14">
        <v>5.0616189395736401E-2</v>
      </c>
      <c r="D14" s="14">
        <v>1.36074397947688E-2</v>
      </c>
      <c r="E14" s="14">
        <v>8.5115884243266798E-2</v>
      </c>
      <c r="F14" s="14"/>
      <c r="G14" s="14">
        <v>3.7722552323719599E-2</v>
      </c>
      <c r="H14" s="14">
        <v>5.0348944028644101E-2</v>
      </c>
      <c r="I14" s="14">
        <v>7.1368440544693504E-2</v>
      </c>
      <c r="J14" s="14">
        <v>5.9000968735310202E-2</v>
      </c>
      <c r="K14" s="14">
        <v>5.97264370738134E-2</v>
      </c>
      <c r="L14" s="14">
        <v>2.9647846589929E-2</v>
      </c>
      <c r="M14" s="14"/>
      <c r="N14" s="14">
        <v>4.1831228392451597E-2</v>
      </c>
      <c r="O14" s="14">
        <v>6.7297106335107004E-3</v>
      </c>
      <c r="P14" s="14">
        <v>1.6480850570328599E-2</v>
      </c>
      <c r="Q14" s="14">
        <v>2.2079764530393699E-2</v>
      </c>
      <c r="R14" s="14">
        <v>3.9223915895816697E-2</v>
      </c>
      <c r="S14" s="14"/>
      <c r="T14" s="14">
        <v>6.3567077842712705E-2</v>
      </c>
      <c r="U14" s="14">
        <v>4.2468824560541102E-2</v>
      </c>
      <c r="V14" s="14"/>
      <c r="W14" s="14">
        <v>5.3167757278524998E-2</v>
      </c>
      <c r="X14" s="14">
        <v>5.0029656670372E-2</v>
      </c>
      <c r="Y14" s="14"/>
      <c r="Z14" s="14">
        <v>3.3449988164998397E-2</v>
      </c>
      <c r="AA14" s="14">
        <v>6.1636591702007103E-2</v>
      </c>
    </row>
    <row r="15" spans="2:27" x14ac:dyDescent="0.3">
      <c r="B15" s="15" t="s">
        <v>53</v>
      </c>
      <c r="C15" s="18">
        <v>0.792791725922524</v>
      </c>
      <c r="D15" s="18">
        <v>0.86653062921902002</v>
      </c>
      <c r="E15" s="18">
        <v>0.72184024591246998</v>
      </c>
      <c r="F15" s="18"/>
      <c r="G15" s="18">
        <v>0.73341234479177997</v>
      </c>
      <c r="H15" s="18">
        <v>0.74986118895785603</v>
      </c>
      <c r="I15" s="18">
        <v>0.78473947821926204</v>
      </c>
      <c r="J15" s="18">
        <v>0.79906611848893605</v>
      </c>
      <c r="K15" s="18">
        <v>0.81480933766616304</v>
      </c>
      <c r="L15" s="18">
        <v>0.85381949275692703</v>
      </c>
      <c r="M15" s="18"/>
      <c r="N15" s="18">
        <v>0.80620845706450195</v>
      </c>
      <c r="O15" s="18">
        <v>0.89144513822422</v>
      </c>
      <c r="P15" s="18">
        <v>0.88169330260082601</v>
      </c>
      <c r="Q15" s="18">
        <v>0.81865113591808703</v>
      </c>
      <c r="R15" s="18">
        <v>0.67893831142232197</v>
      </c>
      <c r="S15" s="18"/>
      <c r="T15" s="18">
        <v>0.76735426420607999</v>
      </c>
      <c r="U15" s="18">
        <v>0.80879435631608398</v>
      </c>
      <c r="V15" s="18"/>
      <c r="W15" s="18">
        <v>0.82711948420062498</v>
      </c>
      <c r="X15" s="18">
        <v>0.78490075278623495</v>
      </c>
      <c r="Y15" s="18"/>
      <c r="Z15" s="18">
        <v>0.81024668991648197</v>
      </c>
      <c r="AA15" s="18">
        <v>0.78158594294996797</v>
      </c>
    </row>
    <row r="16" spans="2:27" x14ac:dyDescent="0.3">
      <c r="B16" s="15" t="s">
        <v>54</v>
      </c>
      <c r="C16" s="18">
        <v>3.8279412191240703E-2</v>
      </c>
      <c r="D16" s="18">
        <v>3.0884282663996902E-2</v>
      </c>
      <c r="E16" s="18">
        <v>4.5644496352165199E-2</v>
      </c>
      <c r="F16" s="18"/>
      <c r="G16" s="18">
        <v>8.8110580421474502E-2</v>
      </c>
      <c r="H16" s="18">
        <v>3.16184173665768E-2</v>
      </c>
      <c r="I16" s="18">
        <v>5.0084168465111302E-2</v>
      </c>
      <c r="J16" s="18">
        <v>2.9026671012896799E-2</v>
      </c>
      <c r="K16" s="18">
        <v>1.4927561051733601E-2</v>
      </c>
      <c r="L16" s="18">
        <v>2.4135278686363101E-2</v>
      </c>
      <c r="M16" s="18"/>
      <c r="N16" s="18">
        <v>3.84637835323473E-2</v>
      </c>
      <c r="O16" s="18">
        <v>1.85655981417433E-2</v>
      </c>
      <c r="P16" s="18">
        <v>2.92991706293626E-2</v>
      </c>
      <c r="Q16" s="18">
        <v>4.8586869570162103E-2</v>
      </c>
      <c r="R16" s="18">
        <v>0.10267296972881</v>
      </c>
      <c r="S16" s="18"/>
      <c r="T16" s="18">
        <v>3.3801214499788498E-2</v>
      </c>
      <c r="U16" s="18">
        <v>4.1096632843381199E-2</v>
      </c>
      <c r="V16" s="18"/>
      <c r="W16" s="18">
        <v>1.7963340163952301E-2</v>
      </c>
      <c r="X16" s="18">
        <v>4.2949498053052398E-2</v>
      </c>
      <c r="Y16" s="18"/>
      <c r="Z16" s="18">
        <v>4.0471245763648099E-2</v>
      </c>
      <c r="AA16" s="18">
        <v>3.6872293200169499E-2</v>
      </c>
    </row>
    <row r="17" spans="2:27" x14ac:dyDescent="0.3">
      <c r="B17" s="15" t="s">
        <v>55</v>
      </c>
      <c r="C17" s="19">
        <v>0.75451231373128402</v>
      </c>
      <c r="D17" s="19">
        <v>0.83564634655502401</v>
      </c>
      <c r="E17" s="19">
        <v>0.67619574956030504</v>
      </c>
      <c r="F17" s="19"/>
      <c r="G17" s="19">
        <v>0.64530176437030595</v>
      </c>
      <c r="H17" s="19">
        <v>0.71824277159127903</v>
      </c>
      <c r="I17" s="19">
        <v>0.73465530975415105</v>
      </c>
      <c r="J17" s="19">
        <v>0.77003944747603903</v>
      </c>
      <c r="K17" s="19">
        <v>0.79988177661442905</v>
      </c>
      <c r="L17" s="19">
        <v>0.82968421407056403</v>
      </c>
      <c r="M17" s="19"/>
      <c r="N17" s="19">
        <v>0.76774467353215403</v>
      </c>
      <c r="O17" s="19">
        <v>0.87287954008247703</v>
      </c>
      <c r="P17" s="19">
        <v>0.85239413197146296</v>
      </c>
      <c r="Q17" s="19">
        <v>0.77006426634792502</v>
      </c>
      <c r="R17" s="19">
        <v>0.57626534169351296</v>
      </c>
      <c r="S17" s="19"/>
      <c r="T17" s="19">
        <v>0.73355304970629198</v>
      </c>
      <c r="U17" s="19">
        <v>0.76769772347270304</v>
      </c>
      <c r="V17" s="19"/>
      <c r="W17" s="19">
        <v>0.80915614403667202</v>
      </c>
      <c r="X17" s="19">
        <v>0.74195125473318302</v>
      </c>
      <c r="Y17" s="19"/>
      <c r="Z17" s="19">
        <v>0.76977544415283305</v>
      </c>
      <c r="AA17" s="19">
        <v>0.74471364974979903</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181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0.116066071342284</v>
      </c>
      <c r="D9" s="14">
        <v>0.14497729294262099</v>
      </c>
      <c r="E9" s="14">
        <v>8.8295587273348505E-2</v>
      </c>
      <c r="F9" s="14"/>
      <c r="G9" s="14">
        <v>0.13439844018165301</v>
      </c>
      <c r="H9" s="14">
        <v>0.146287946247082</v>
      </c>
      <c r="I9" s="14">
        <v>0.16843994806381499</v>
      </c>
      <c r="J9" s="14">
        <v>9.7686011300296999E-2</v>
      </c>
      <c r="K9" s="14">
        <v>9.4879961819472003E-2</v>
      </c>
      <c r="L9" s="14">
        <v>6.5901927462317197E-2</v>
      </c>
      <c r="M9" s="14"/>
      <c r="N9" s="14">
        <v>0.127668090938347</v>
      </c>
      <c r="O9" s="14">
        <v>0.141300875382665</v>
      </c>
      <c r="P9" s="14">
        <v>0.20233512711005899</v>
      </c>
      <c r="Q9" s="14">
        <v>8.6864850335325705E-2</v>
      </c>
      <c r="R9" s="14">
        <v>3.4694248333204503E-2</v>
      </c>
      <c r="S9" s="14"/>
      <c r="T9" s="14">
        <v>0.153555217318458</v>
      </c>
      <c r="U9" s="14">
        <v>9.2481762753857694E-2</v>
      </c>
      <c r="V9" s="14"/>
      <c r="W9" s="14">
        <v>7.0193914069839797E-2</v>
      </c>
      <c r="X9" s="14">
        <v>0.12661077274131</v>
      </c>
      <c r="Y9" s="14"/>
      <c r="Z9" s="14">
        <v>0.13761304822304701</v>
      </c>
      <c r="AA9" s="14">
        <v>0.102233287343183</v>
      </c>
    </row>
    <row r="10" spans="2:27" x14ac:dyDescent="0.3">
      <c r="B10" s="15" t="s">
        <v>48</v>
      </c>
      <c r="C10" s="14">
        <v>0.30020255545075702</v>
      </c>
      <c r="D10" s="14">
        <v>0.34665479072417998</v>
      </c>
      <c r="E10" s="14">
        <v>0.254787041502468</v>
      </c>
      <c r="F10" s="14"/>
      <c r="G10" s="14">
        <v>0.296076022592698</v>
      </c>
      <c r="H10" s="14">
        <v>0.33532650440593098</v>
      </c>
      <c r="I10" s="14">
        <v>0.29946824311743098</v>
      </c>
      <c r="J10" s="14">
        <v>0.31892261052356302</v>
      </c>
      <c r="K10" s="14">
        <v>0.28864893384059898</v>
      </c>
      <c r="L10" s="14">
        <v>0.26760090838585598</v>
      </c>
      <c r="M10" s="14"/>
      <c r="N10" s="14">
        <v>0.30485464914970301</v>
      </c>
      <c r="O10" s="14">
        <v>0.371862691123721</v>
      </c>
      <c r="P10" s="14">
        <v>0.41516658260262401</v>
      </c>
      <c r="Q10" s="14">
        <v>0.263109200373633</v>
      </c>
      <c r="R10" s="14">
        <v>0.146455555043769</v>
      </c>
      <c r="S10" s="14"/>
      <c r="T10" s="14">
        <v>0.31410804382860902</v>
      </c>
      <c r="U10" s="14">
        <v>0.29145465468010501</v>
      </c>
      <c r="V10" s="14"/>
      <c r="W10" s="14">
        <v>0.27504629952627302</v>
      </c>
      <c r="X10" s="14">
        <v>0.305985261624039</v>
      </c>
      <c r="Y10" s="14"/>
      <c r="Z10" s="14">
        <v>0.31273183416911998</v>
      </c>
      <c r="AA10" s="14">
        <v>0.29215897666312601</v>
      </c>
    </row>
    <row r="11" spans="2:27" x14ac:dyDescent="0.3">
      <c r="B11" s="15" t="s">
        <v>49</v>
      </c>
      <c r="C11" s="14">
        <v>0.24927742648993301</v>
      </c>
      <c r="D11" s="14">
        <v>0.25031566533741401</v>
      </c>
      <c r="E11" s="14">
        <v>0.249224060336558</v>
      </c>
      <c r="F11" s="14"/>
      <c r="G11" s="14">
        <v>0.22587218558934299</v>
      </c>
      <c r="H11" s="14">
        <v>0.24460868460937801</v>
      </c>
      <c r="I11" s="14">
        <v>0.22621219590775801</v>
      </c>
      <c r="J11" s="14">
        <v>0.220676493320694</v>
      </c>
      <c r="K11" s="14">
        <v>0.28238619621141198</v>
      </c>
      <c r="L11" s="14">
        <v>0.28832114271296</v>
      </c>
      <c r="M11" s="14"/>
      <c r="N11" s="14">
        <v>0.25342718647707502</v>
      </c>
      <c r="O11" s="14">
        <v>0.23751057261091699</v>
      </c>
      <c r="P11" s="14">
        <v>0.21593560202279899</v>
      </c>
      <c r="Q11" s="14">
        <v>0.24965250205884601</v>
      </c>
      <c r="R11" s="14">
        <v>0.24157253722765501</v>
      </c>
      <c r="S11" s="14"/>
      <c r="T11" s="14">
        <v>0.23541375461380201</v>
      </c>
      <c r="U11" s="14">
        <v>0.25799902062555802</v>
      </c>
      <c r="V11" s="14"/>
      <c r="W11" s="14">
        <v>0.30351714123689899</v>
      </c>
      <c r="X11" s="14">
        <v>0.23680926213964601</v>
      </c>
      <c r="Y11" s="14"/>
      <c r="Z11" s="14">
        <v>0.23116467456222201</v>
      </c>
      <c r="AA11" s="14">
        <v>0.26090549786309303</v>
      </c>
    </row>
    <row r="12" spans="2:27" x14ac:dyDescent="0.3">
      <c r="B12" s="15" t="s">
        <v>50</v>
      </c>
      <c r="C12" s="14">
        <v>0.20229450412550501</v>
      </c>
      <c r="D12" s="14">
        <v>0.16714417032270101</v>
      </c>
      <c r="E12" s="14">
        <v>0.23577023323156801</v>
      </c>
      <c r="F12" s="14"/>
      <c r="G12" s="14">
        <v>0.20448072831577699</v>
      </c>
      <c r="H12" s="14">
        <v>0.15064633164003799</v>
      </c>
      <c r="I12" s="14">
        <v>0.18076463883138999</v>
      </c>
      <c r="J12" s="14">
        <v>0.213198117278978</v>
      </c>
      <c r="K12" s="14">
        <v>0.197314716465333</v>
      </c>
      <c r="L12" s="14">
        <v>0.25477925022987502</v>
      </c>
      <c r="M12" s="14"/>
      <c r="N12" s="14">
        <v>0.196437835713863</v>
      </c>
      <c r="O12" s="14">
        <v>0.18070120117049801</v>
      </c>
      <c r="P12" s="14">
        <v>0.12254818676415601</v>
      </c>
      <c r="Q12" s="14">
        <v>0.290442208875554</v>
      </c>
      <c r="R12" s="14">
        <v>0.33170824692607098</v>
      </c>
      <c r="S12" s="14"/>
      <c r="T12" s="14">
        <v>0.17907895840933399</v>
      </c>
      <c r="U12" s="14">
        <v>0.21689933386921001</v>
      </c>
      <c r="V12" s="14"/>
      <c r="W12" s="14">
        <v>0.235619410281907</v>
      </c>
      <c r="X12" s="14">
        <v>0.19463405810630499</v>
      </c>
      <c r="Y12" s="14"/>
      <c r="Z12" s="14">
        <v>0.203495529317961</v>
      </c>
      <c r="AA12" s="14">
        <v>0.20152346686321701</v>
      </c>
    </row>
    <row r="13" spans="2:27" x14ac:dyDescent="0.3">
      <c r="B13" s="15" t="s">
        <v>51</v>
      </c>
      <c r="C13" s="14">
        <v>8.0053825620173893E-2</v>
      </c>
      <c r="D13" s="14">
        <v>7.1189882199348603E-2</v>
      </c>
      <c r="E13" s="14">
        <v>8.9013348901799794E-2</v>
      </c>
      <c r="F13" s="14"/>
      <c r="G13" s="14">
        <v>8.6132610026492196E-2</v>
      </c>
      <c r="H13" s="14">
        <v>6.5441082184474406E-2</v>
      </c>
      <c r="I13" s="14">
        <v>6.5247372081965099E-2</v>
      </c>
      <c r="J13" s="14">
        <v>8.0910996534458601E-2</v>
      </c>
      <c r="K13" s="14">
        <v>9.1595035402777497E-2</v>
      </c>
      <c r="L13" s="14">
        <v>9.1468948136715605E-2</v>
      </c>
      <c r="M13" s="14"/>
      <c r="N13" s="14">
        <v>7.5615743547786801E-2</v>
      </c>
      <c r="O13" s="14">
        <v>4.8719091368893498E-2</v>
      </c>
      <c r="P13" s="14">
        <v>2.7626204760533801E-2</v>
      </c>
      <c r="Q13" s="14">
        <v>9.8472278563410703E-2</v>
      </c>
      <c r="R13" s="14">
        <v>0.20619413554413199</v>
      </c>
      <c r="S13" s="14"/>
      <c r="T13" s="14">
        <v>5.8675025870632197E-2</v>
      </c>
      <c r="U13" s="14">
        <v>9.3503164019715507E-2</v>
      </c>
      <c r="V13" s="14"/>
      <c r="W13" s="14">
        <v>7.1298478577907998E-2</v>
      </c>
      <c r="X13" s="14">
        <v>8.2066430339354901E-2</v>
      </c>
      <c r="Y13" s="14"/>
      <c r="Z13" s="14">
        <v>8.5894625707106001E-2</v>
      </c>
      <c r="AA13" s="14">
        <v>7.6304133659599996E-2</v>
      </c>
    </row>
    <row r="14" spans="2:27" x14ac:dyDescent="0.3">
      <c r="B14" s="15" t="s">
        <v>102</v>
      </c>
      <c r="C14" s="14">
        <v>5.2105616971347003E-2</v>
      </c>
      <c r="D14" s="14">
        <v>1.97181984737347E-2</v>
      </c>
      <c r="E14" s="14">
        <v>8.2909728754257506E-2</v>
      </c>
      <c r="F14" s="14"/>
      <c r="G14" s="14">
        <v>5.30400132940382E-2</v>
      </c>
      <c r="H14" s="14">
        <v>5.76894509130964E-2</v>
      </c>
      <c r="I14" s="14">
        <v>5.98676019976414E-2</v>
      </c>
      <c r="J14" s="14">
        <v>6.8605771042008906E-2</v>
      </c>
      <c r="K14" s="14">
        <v>4.51751562604066E-2</v>
      </c>
      <c r="L14" s="14">
        <v>3.1927823072276297E-2</v>
      </c>
      <c r="M14" s="14"/>
      <c r="N14" s="14">
        <v>4.1996494173224902E-2</v>
      </c>
      <c r="O14" s="14">
        <v>1.9905568343305001E-2</v>
      </c>
      <c r="P14" s="14">
        <v>1.6388296739827599E-2</v>
      </c>
      <c r="Q14" s="14">
        <v>1.14589597932303E-2</v>
      </c>
      <c r="R14" s="14">
        <v>3.9375276925168699E-2</v>
      </c>
      <c r="S14" s="14"/>
      <c r="T14" s="14">
        <v>5.9168999959165802E-2</v>
      </c>
      <c r="U14" s="14">
        <v>4.76620640515543E-2</v>
      </c>
      <c r="V14" s="14"/>
      <c r="W14" s="14">
        <v>4.4324756307173099E-2</v>
      </c>
      <c r="X14" s="14">
        <v>5.3894215049345398E-2</v>
      </c>
      <c r="Y14" s="14"/>
      <c r="Z14" s="14">
        <v>2.9100288020543701E-2</v>
      </c>
      <c r="AA14" s="14">
        <v>6.6874637607781104E-2</v>
      </c>
    </row>
    <row r="15" spans="2:27" x14ac:dyDescent="0.3">
      <c r="B15" s="15" t="s">
        <v>53</v>
      </c>
      <c r="C15" s="18">
        <v>0.416268626793041</v>
      </c>
      <c r="D15" s="18">
        <v>0.491632083666801</v>
      </c>
      <c r="E15" s="18">
        <v>0.34308262877581702</v>
      </c>
      <c r="F15" s="18"/>
      <c r="G15" s="18">
        <v>0.43047446277434998</v>
      </c>
      <c r="H15" s="18">
        <v>0.481614450653013</v>
      </c>
      <c r="I15" s="18">
        <v>0.46790819118124599</v>
      </c>
      <c r="J15" s="18">
        <v>0.41660862182385999</v>
      </c>
      <c r="K15" s="18">
        <v>0.38352889566007098</v>
      </c>
      <c r="L15" s="18">
        <v>0.33350283584817297</v>
      </c>
      <c r="M15" s="18"/>
      <c r="N15" s="18">
        <v>0.43252274008804997</v>
      </c>
      <c r="O15" s="18">
        <v>0.51316356650638595</v>
      </c>
      <c r="P15" s="18">
        <v>0.61750170971268403</v>
      </c>
      <c r="Q15" s="18">
        <v>0.34997405070895798</v>
      </c>
      <c r="R15" s="18">
        <v>0.18114980337697401</v>
      </c>
      <c r="S15" s="18"/>
      <c r="T15" s="18">
        <v>0.46766326114706702</v>
      </c>
      <c r="U15" s="18">
        <v>0.38393641743396301</v>
      </c>
      <c r="V15" s="18"/>
      <c r="W15" s="18">
        <v>0.34524021359611301</v>
      </c>
      <c r="X15" s="18">
        <v>0.43259603436534899</v>
      </c>
      <c r="Y15" s="18"/>
      <c r="Z15" s="18">
        <v>0.45034488239216702</v>
      </c>
      <c r="AA15" s="18">
        <v>0.394392264006309</v>
      </c>
    </row>
    <row r="16" spans="2:27" x14ac:dyDescent="0.3">
      <c r="B16" s="15" t="s">
        <v>54</v>
      </c>
      <c r="C16" s="18">
        <v>0.28234832974567903</v>
      </c>
      <c r="D16" s="18">
        <v>0.23833405252205001</v>
      </c>
      <c r="E16" s="18">
        <v>0.324783582133368</v>
      </c>
      <c r="F16" s="18"/>
      <c r="G16" s="18">
        <v>0.29061333834226899</v>
      </c>
      <c r="H16" s="18">
        <v>0.21608741382451299</v>
      </c>
      <c r="I16" s="18">
        <v>0.24601201091335501</v>
      </c>
      <c r="J16" s="18">
        <v>0.29410911381343702</v>
      </c>
      <c r="K16" s="18">
        <v>0.28890975186811102</v>
      </c>
      <c r="L16" s="18">
        <v>0.34624819836659099</v>
      </c>
      <c r="M16" s="18"/>
      <c r="N16" s="18">
        <v>0.27205357926165002</v>
      </c>
      <c r="O16" s="18">
        <v>0.229420292539392</v>
      </c>
      <c r="P16" s="18">
        <v>0.15017439152469</v>
      </c>
      <c r="Q16" s="18">
        <v>0.38891448743896501</v>
      </c>
      <c r="R16" s="18">
        <v>0.53790238247020306</v>
      </c>
      <c r="S16" s="18"/>
      <c r="T16" s="18">
        <v>0.237753984279966</v>
      </c>
      <c r="U16" s="18">
        <v>0.31040249788892499</v>
      </c>
      <c r="V16" s="18"/>
      <c r="W16" s="18">
        <v>0.30691788885981502</v>
      </c>
      <c r="X16" s="18">
        <v>0.27670048844565998</v>
      </c>
      <c r="Y16" s="18"/>
      <c r="Z16" s="18">
        <v>0.28939015502506699</v>
      </c>
      <c r="AA16" s="18">
        <v>0.27782760052281702</v>
      </c>
    </row>
    <row r="17" spans="2:27" x14ac:dyDescent="0.3">
      <c r="B17" s="15" t="s">
        <v>55</v>
      </c>
      <c r="C17" s="19">
        <v>0.133920297047362</v>
      </c>
      <c r="D17" s="19">
        <v>0.25329803114475102</v>
      </c>
      <c r="E17" s="19">
        <v>1.8299046642448601E-2</v>
      </c>
      <c r="F17" s="19"/>
      <c r="G17" s="19">
        <v>0.13986112443208201</v>
      </c>
      <c r="H17" s="19">
        <v>0.26552703682849998</v>
      </c>
      <c r="I17" s="19">
        <v>0.22189618026789101</v>
      </c>
      <c r="J17" s="19">
        <v>0.122499508010424</v>
      </c>
      <c r="K17" s="19">
        <v>9.4619143791960195E-2</v>
      </c>
      <c r="L17" s="19">
        <v>-1.27453625184178E-2</v>
      </c>
      <c r="M17" s="19"/>
      <c r="N17" s="19">
        <v>0.1604691608264</v>
      </c>
      <c r="O17" s="19">
        <v>0.283743273966994</v>
      </c>
      <c r="P17" s="19">
        <v>0.467327318187993</v>
      </c>
      <c r="Q17" s="19">
        <v>-3.8940436730006703E-2</v>
      </c>
      <c r="R17" s="19">
        <v>-0.35675257909322899</v>
      </c>
      <c r="S17" s="19"/>
      <c r="T17" s="19">
        <v>0.229909276867101</v>
      </c>
      <c r="U17" s="19">
        <v>7.3533919545037907E-2</v>
      </c>
      <c r="V17" s="19"/>
      <c r="W17" s="19">
        <v>3.8322324736298298E-2</v>
      </c>
      <c r="X17" s="19">
        <v>0.15589554591968899</v>
      </c>
      <c r="Y17" s="19"/>
      <c r="Z17" s="19">
        <v>0.16095472736710001</v>
      </c>
      <c r="AA17" s="19">
        <v>0.116564663483492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182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0.17894243539416599</v>
      </c>
      <c r="D9" s="14">
        <v>0.22948090861908599</v>
      </c>
      <c r="E9" s="14">
        <v>0.13030581499896099</v>
      </c>
      <c r="F9" s="14"/>
      <c r="G9" s="14">
        <v>0.183476695443685</v>
      </c>
      <c r="H9" s="14">
        <v>0.25128165728186203</v>
      </c>
      <c r="I9" s="14">
        <v>0.23554672771921001</v>
      </c>
      <c r="J9" s="14">
        <v>0.18727614872124301</v>
      </c>
      <c r="K9" s="14">
        <v>0.13510333318762899</v>
      </c>
      <c r="L9" s="14">
        <v>9.3864047869080203E-2</v>
      </c>
      <c r="M9" s="14"/>
      <c r="N9" s="14">
        <v>0.21527743551702799</v>
      </c>
      <c r="O9" s="14">
        <v>0.22060889368256301</v>
      </c>
      <c r="P9" s="14">
        <v>0.24400420966962599</v>
      </c>
      <c r="Q9" s="14">
        <v>0.157113833353558</v>
      </c>
      <c r="R9" s="14">
        <v>6.7953453318673807E-2</v>
      </c>
      <c r="S9" s="14"/>
      <c r="T9" s="14">
        <v>0.227511770274269</v>
      </c>
      <c r="U9" s="14">
        <v>0.148387613407156</v>
      </c>
      <c r="V9" s="14"/>
      <c r="W9" s="14">
        <v>0.12655075617922601</v>
      </c>
      <c r="X9" s="14">
        <v>0.190985789052768</v>
      </c>
      <c r="Y9" s="14"/>
      <c r="Z9" s="14">
        <v>0.22233651748531899</v>
      </c>
      <c r="AA9" s="14">
        <v>0.15108419023392999</v>
      </c>
    </row>
    <row r="10" spans="2:27" x14ac:dyDescent="0.3">
      <c r="B10" s="15" t="s">
        <v>48</v>
      </c>
      <c r="C10" s="14">
        <v>0.34708885504463999</v>
      </c>
      <c r="D10" s="14">
        <v>0.36946749196677198</v>
      </c>
      <c r="E10" s="14">
        <v>0.32578282746089998</v>
      </c>
      <c r="F10" s="14"/>
      <c r="G10" s="14">
        <v>0.38485151861170702</v>
      </c>
      <c r="H10" s="14">
        <v>0.33684565794863403</v>
      </c>
      <c r="I10" s="14">
        <v>0.36557011161125202</v>
      </c>
      <c r="J10" s="14">
        <v>0.32921945538822001</v>
      </c>
      <c r="K10" s="14">
        <v>0.34362920689711102</v>
      </c>
      <c r="L10" s="14">
        <v>0.33209186022772003</v>
      </c>
      <c r="M10" s="14"/>
      <c r="N10" s="14">
        <v>0.356675663339939</v>
      </c>
      <c r="O10" s="14">
        <v>0.372851484283654</v>
      </c>
      <c r="P10" s="14">
        <v>0.41276703789499097</v>
      </c>
      <c r="Q10" s="14">
        <v>0.319911829127764</v>
      </c>
      <c r="R10" s="14">
        <v>0.303398907492131</v>
      </c>
      <c r="S10" s="14"/>
      <c r="T10" s="14">
        <v>0.37310847131268998</v>
      </c>
      <c r="U10" s="14">
        <v>0.33071999297965299</v>
      </c>
      <c r="V10" s="14"/>
      <c r="W10" s="14">
        <v>0.33007178569012302</v>
      </c>
      <c r="X10" s="14">
        <v>0.35100059422804403</v>
      </c>
      <c r="Y10" s="14"/>
      <c r="Z10" s="14">
        <v>0.34251134232678498</v>
      </c>
      <c r="AA10" s="14">
        <v>0.35002753850959301</v>
      </c>
    </row>
    <row r="11" spans="2:27" x14ac:dyDescent="0.3">
      <c r="B11" s="15" t="s">
        <v>49</v>
      </c>
      <c r="C11" s="14">
        <v>0.226266305167584</v>
      </c>
      <c r="D11" s="14">
        <v>0.204548135439927</v>
      </c>
      <c r="E11" s="14">
        <v>0.24710061192621199</v>
      </c>
      <c r="F11" s="14"/>
      <c r="G11" s="14">
        <v>0.21500130970627301</v>
      </c>
      <c r="H11" s="14">
        <v>0.20336385444765101</v>
      </c>
      <c r="I11" s="14">
        <v>0.193107304888058</v>
      </c>
      <c r="J11" s="14">
        <v>0.19430936915457001</v>
      </c>
      <c r="K11" s="14">
        <v>0.243941918603613</v>
      </c>
      <c r="L11" s="14">
        <v>0.29331633145843999</v>
      </c>
      <c r="M11" s="14"/>
      <c r="N11" s="14">
        <v>0.19257800919170101</v>
      </c>
      <c r="O11" s="14">
        <v>0.21687126669364101</v>
      </c>
      <c r="P11" s="14">
        <v>0.20096685320537</v>
      </c>
      <c r="Q11" s="14">
        <v>0.21775566936615801</v>
      </c>
      <c r="R11" s="14">
        <v>0.296776535813219</v>
      </c>
      <c r="S11" s="14"/>
      <c r="T11" s="14">
        <v>0.213963449400557</v>
      </c>
      <c r="U11" s="14">
        <v>0.234005994599637</v>
      </c>
      <c r="V11" s="14"/>
      <c r="W11" s="14">
        <v>0.28732704388265901</v>
      </c>
      <c r="X11" s="14">
        <v>0.21223018183616299</v>
      </c>
      <c r="Y11" s="14"/>
      <c r="Z11" s="14">
        <v>0.20971037306361401</v>
      </c>
      <c r="AA11" s="14">
        <v>0.236894925319977</v>
      </c>
    </row>
    <row r="12" spans="2:27" x14ac:dyDescent="0.3">
      <c r="B12" s="15" t="s">
        <v>50</v>
      </c>
      <c r="C12" s="14">
        <v>0.15323554775265699</v>
      </c>
      <c r="D12" s="14">
        <v>0.14219603424288199</v>
      </c>
      <c r="E12" s="14">
        <v>0.16379113898679501</v>
      </c>
      <c r="F12" s="14"/>
      <c r="G12" s="14">
        <v>0.11862564130556801</v>
      </c>
      <c r="H12" s="14">
        <v>0.11375083511942299</v>
      </c>
      <c r="I12" s="14">
        <v>0.123604493965649</v>
      </c>
      <c r="J12" s="14">
        <v>0.15602552197457401</v>
      </c>
      <c r="K12" s="14">
        <v>0.18176600627530701</v>
      </c>
      <c r="L12" s="14">
        <v>0.21097695162489899</v>
      </c>
      <c r="M12" s="14"/>
      <c r="N12" s="14">
        <v>0.15836364735877101</v>
      </c>
      <c r="O12" s="14">
        <v>0.135865892264843</v>
      </c>
      <c r="P12" s="14">
        <v>0.10812475308283399</v>
      </c>
      <c r="Q12" s="14">
        <v>0.234550080931031</v>
      </c>
      <c r="R12" s="14">
        <v>0.17302112826372601</v>
      </c>
      <c r="S12" s="14"/>
      <c r="T12" s="14">
        <v>0.100107244599439</v>
      </c>
      <c r="U12" s="14">
        <v>0.18665840292095801</v>
      </c>
      <c r="V12" s="14"/>
      <c r="W12" s="14">
        <v>0.165463463368759</v>
      </c>
      <c r="X12" s="14">
        <v>0.15042469850180301</v>
      </c>
      <c r="Y12" s="14"/>
      <c r="Z12" s="14">
        <v>0.155180230402406</v>
      </c>
      <c r="AA12" s="14">
        <v>0.15198709535074201</v>
      </c>
    </row>
    <row r="13" spans="2:27" x14ac:dyDescent="0.3">
      <c r="B13" s="15" t="s">
        <v>51</v>
      </c>
      <c r="C13" s="14">
        <v>3.8950738867847098E-2</v>
      </c>
      <c r="D13" s="14">
        <v>3.3556588855590402E-2</v>
      </c>
      <c r="E13" s="14">
        <v>4.4365445488270899E-2</v>
      </c>
      <c r="F13" s="14"/>
      <c r="G13" s="14">
        <v>5.3132919208822897E-2</v>
      </c>
      <c r="H13" s="14">
        <v>3.48598477133088E-2</v>
      </c>
      <c r="I13" s="14">
        <v>2.7229263677229502E-2</v>
      </c>
      <c r="J13" s="14">
        <v>4.6929138124268903E-2</v>
      </c>
      <c r="K13" s="14">
        <v>5.4873244983022498E-2</v>
      </c>
      <c r="L13" s="14">
        <v>2.52202622121762E-2</v>
      </c>
      <c r="M13" s="14"/>
      <c r="N13" s="14">
        <v>3.5927137144884103E-2</v>
      </c>
      <c r="O13" s="14">
        <v>3.2097666061285002E-2</v>
      </c>
      <c r="P13" s="14">
        <v>1.2767973346604599E-2</v>
      </c>
      <c r="Q13" s="14">
        <v>5.3498452137847603E-2</v>
      </c>
      <c r="R13" s="14">
        <v>0.109863525742581</v>
      </c>
      <c r="S13" s="14"/>
      <c r="T13" s="14">
        <v>2.7147197691174099E-2</v>
      </c>
      <c r="U13" s="14">
        <v>4.63763109980787E-2</v>
      </c>
      <c r="V13" s="14"/>
      <c r="W13" s="14">
        <v>3.0624214935799501E-2</v>
      </c>
      <c r="X13" s="14">
        <v>4.0864769377330502E-2</v>
      </c>
      <c r="Y13" s="14"/>
      <c r="Z13" s="14">
        <v>4.01906243372031E-2</v>
      </c>
      <c r="AA13" s="14">
        <v>3.8154753984392803E-2</v>
      </c>
    </row>
    <row r="14" spans="2:27" x14ac:dyDescent="0.3">
      <c r="B14" s="15" t="s">
        <v>102</v>
      </c>
      <c r="C14" s="14">
        <v>5.5516117773106201E-2</v>
      </c>
      <c r="D14" s="14">
        <v>2.07508408757421E-2</v>
      </c>
      <c r="E14" s="14">
        <v>8.8654161138861806E-2</v>
      </c>
      <c r="F14" s="14"/>
      <c r="G14" s="14">
        <v>4.4911915723944297E-2</v>
      </c>
      <c r="H14" s="14">
        <v>5.9898147489121201E-2</v>
      </c>
      <c r="I14" s="14">
        <v>5.4942098138601299E-2</v>
      </c>
      <c r="J14" s="14">
        <v>8.6240366637124796E-2</v>
      </c>
      <c r="K14" s="14">
        <v>4.0686290053317302E-2</v>
      </c>
      <c r="L14" s="14">
        <v>4.4530546607684303E-2</v>
      </c>
      <c r="M14" s="14"/>
      <c r="N14" s="14">
        <v>4.1178107447676499E-2</v>
      </c>
      <c r="O14" s="14">
        <v>2.1704797014013601E-2</v>
      </c>
      <c r="P14" s="14">
        <v>2.1369172800573901E-2</v>
      </c>
      <c r="Q14" s="14">
        <v>1.7170135083641899E-2</v>
      </c>
      <c r="R14" s="14">
        <v>4.8986449369668401E-2</v>
      </c>
      <c r="S14" s="14"/>
      <c r="T14" s="14">
        <v>5.8161866721871E-2</v>
      </c>
      <c r="U14" s="14">
        <v>5.3851685094516197E-2</v>
      </c>
      <c r="V14" s="14"/>
      <c r="W14" s="14">
        <v>5.9962735943433598E-2</v>
      </c>
      <c r="X14" s="14">
        <v>5.4493967003891197E-2</v>
      </c>
      <c r="Y14" s="14"/>
      <c r="Z14" s="14">
        <v>3.00709123846736E-2</v>
      </c>
      <c r="AA14" s="14">
        <v>7.1851496601364306E-2</v>
      </c>
    </row>
    <row r="15" spans="2:27" x14ac:dyDescent="0.3">
      <c r="B15" s="15" t="s">
        <v>53</v>
      </c>
      <c r="C15" s="18">
        <v>0.52603129043880603</v>
      </c>
      <c r="D15" s="18">
        <v>0.59894840058585797</v>
      </c>
      <c r="E15" s="18">
        <v>0.45608864245986103</v>
      </c>
      <c r="F15" s="18"/>
      <c r="G15" s="18">
        <v>0.56832821405539102</v>
      </c>
      <c r="H15" s="18">
        <v>0.588127315230496</v>
      </c>
      <c r="I15" s="18">
        <v>0.60111683933046201</v>
      </c>
      <c r="J15" s="18">
        <v>0.51649560410946205</v>
      </c>
      <c r="K15" s="18">
        <v>0.47873254008473998</v>
      </c>
      <c r="L15" s="18">
        <v>0.42595590809680101</v>
      </c>
      <c r="M15" s="18"/>
      <c r="N15" s="18">
        <v>0.57195309885696699</v>
      </c>
      <c r="O15" s="18">
        <v>0.59346037796621698</v>
      </c>
      <c r="P15" s="18">
        <v>0.65677124756461702</v>
      </c>
      <c r="Q15" s="18">
        <v>0.477025662481322</v>
      </c>
      <c r="R15" s="18">
        <v>0.37135236081080403</v>
      </c>
      <c r="S15" s="18"/>
      <c r="T15" s="18">
        <v>0.60062024158695904</v>
      </c>
      <c r="U15" s="18">
        <v>0.47910760638680999</v>
      </c>
      <c r="V15" s="18"/>
      <c r="W15" s="18">
        <v>0.45662254186934897</v>
      </c>
      <c r="X15" s="18">
        <v>0.54198638328081195</v>
      </c>
      <c r="Y15" s="18"/>
      <c r="Z15" s="18">
        <v>0.56484785981210395</v>
      </c>
      <c r="AA15" s="18">
        <v>0.50111172874352305</v>
      </c>
    </row>
    <row r="16" spans="2:27" x14ac:dyDescent="0.3">
      <c r="B16" s="15" t="s">
        <v>54</v>
      </c>
      <c r="C16" s="18">
        <v>0.19218628662050399</v>
      </c>
      <c r="D16" s="18">
        <v>0.175752623098473</v>
      </c>
      <c r="E16" s="18">
        <v>0.20815658447506599</v>
      </c>
      <c r="F16" s="18"/>
      <c r="G16" s="18">
        <v>0.17175856051439101</v>
      </c>
      <c r="H16" s="18">
        <v>0.14861068283273099</v>
      </c>
      <c r="I16" s="18">
        <v>0.15083375764287801</v>
      </c>
      <c r="J16" s="18">
        <v>0.202954660098843</v>
      </c>
      <c r="K16" s="18">
        <v>0.23663925125832999</v>
      </c>
      <c r="L16" s="18">
        <v>0.23619721383707501</v>
      </c>
      <c r="M16" s="18"/>
      <c r="N16" s="18">
        <v>0.194290784503655</v>
      </c>
      <c r="O16" s="18">
        <v>0.167963558326128</v>
      </c>
      <c r="P16" s="18">
        <v>0.120892726429439</v>
      </c>
      <c r="Q16" s="18">
        <v>0.28804853306887901</v>
      </c>
      <c r="R16" s="18">
        <v>0.28288465400630802</v>
      </c>
      <c r="S16" s="18"/>
      <c r="T16" s="18">
        <v>0.127254442290613</v>
      </c>
      <c r="U16" s="18">
        <v>0.23303471391903699</v>
      </c>
      <c r="V16" s="18"/>
      <c r="W16" s="18">
        <v>0.196087678304559</v>
      </c>
      <c r="X16" s="18">
        <v>0.19128946787913401</v>
      </c>
      <c r="Y16" s="18"/>
      <c r="Z16" s="18">
        <v>0.195370854739609</v>
      </c>
      <c r="AA16" s="18">
        <v>0.190141849335135</v>
      </c>
    </row>
    <row r="17" spans="2:27" x14ac:dyDescent="0.3">
      <c r="B17" s="15" t="s">
        <v>55</v>
      </c>
      <c r="C17" s="19">
        <v>0.33384500381830201</v>
      </c>
      <c r="D17" s="19">
        <v>0.42319577748738602</v>
      </c>
      <c r="E17" s="19">
        <v>0.24793205798479501</v>
      </c>
      <c r="F17" s="19"/>
      <c r="G17" s="19">
        <v>0.39656965354100099</v>
      </c>
      <c r="H17" s="19">
        <v>0.43951663239776501</v>
      </c>
      <c r="I17" s="19">
        <v>0.45028308168758402</v>
      </c>
      <c r="J17" s="19">
        <v>0.31354094401061999</v>
      </c>
      <c r="K17" s="19">
        <v>0.24209328882641101</v>
      </c>
      <c r="L17" s="19">
        <v>0.189758694259726</v>
      </c>
      <c r="M17" s="19"/>
      <c r="N17" s="19">
        <v>0.37766231435331199</v>
      </c>
      <c r="O17" s="19">
        <v>0.42549681964008901</v>
      </c>
      <c r="P17" s="19">
        <v>0.53587852113517798</v>
      </c>
      <c r="Q17" s="19">
        <v>0.18897712941244299</v>
      </c>
      <c r="R17" s="19">
        <v>8.8467706804496699E-2</v>
      </c>
      <c r="S17" s="19"/>
      <c r="T17" s="19">
        <v>0.47336579929634598</v>
      </c>
      <c r="U17" s="19">
        <v>0.246072892467773</v>
      </c>
      <c r="V17" s="19"/>
      <c r="W17" s="19">
        <v>0.26053486356479</v>
      </c>
      <c r="X17" s="19">
        <v>0.35069691540167802</v>
      </c>
      <c r="Y17" s="19"/>
      <c r="Z17" s="19">
        <v>0.36947700507249498</v>
      </c>
      <c r="AA17" s="19">
        <v>0.31096987940838799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183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0.15442452261939801</v>
      </c>
      <c r="D9" s="14">
        <v>0.19045196755055399</v>
      </c>
      <c r="E9" s="14">
        <v>0.119856297464115</v>
      </c>
      <c r="F9" s="14"/>
      <c r="G9" s="14">
        <v>0.15196285318800001</v>
      </c>
      <c r="H9" s="14">
        <v>0.195275934794717</v>
      </c>
      <c r="I9" s="14">
        <v>0.20194544950872101</v>
      </c>
      <c r="J9" s="14">
        <v>0.138074208930312</v>
      </c>
      <c r="K9" s="14">
        <v>0.134437443166187</v>
      </c>
      <c r="L9" s="14">
        <v>0.11094365711588</v>
      </c>
      <c r="M9" s="14"/>
      <c r="N9" s="14">
        <v>0.16153855994841099</v>
      </c>
      <c r="O9" s="14">
        <v>0.17479197200586499</v>
      </c>
      <c r="P9" s="14">
        <v>0.29678869097359001</v>
      </c>
      <c r="Q9" s="14">
        <v>0.119459609194772</v>
      </c>
      <c r="R9" s="14">
        <v>5.1163544724132197E-2</v>
      </c>
      <c r="S9" s="14"/>
      <c r="T9" s="14">
        <v>0.20199615966718701</v>
      </c>
      <c r="U9" s="14">
        <v>0.12449734932756699</v>
      </c>
      <c r="V9" s="14"/>
      <c r="W9" s="14">
        <v>0.10556771621453399</v>
      </c>
      <c r="X9" s="14">
        <v>0.16565530977835999</v>
      </c>
      <c r="Y9" s="14"/>
      <c r="Z9" s="14">
        <v>0.182034184410684</v>
      </c>
      <c r="AA9" s="14">
        <v>0.13669960046625301</v>
      </c>
    </row>
    <row r="10" spans="2:27" x14ac:dyDescent="0.3">
      <c r="B10" s="15" t="s">
        <v>48</v>
      </c>
      <c r="C10" s="14">
        <v>0.30398194848039201</v>
      </c>
      <c r="D10" s="14">
        <v>0.33869456510699297</v>
      </c>
      <c r="E10" s="14">
        <v>0.269237867639468</v>
      </c>
      <c r="F10" s="14"/>
      <c r="G10" s="14">
        <v>0.28451118838913803</v>
      </c>
      <c r="H10" s="14">
        <v>0.33151171948080799</v>
      </c>
      <c r="I10" s="14">
        <v>0.31679132195202298</v>
      </c>
      <c r="J10" s="14">
        <v>0.30619289097135399</v>
      </c>
      <c r="K10" s="14">
        <v>0.30280856504133202</v>
      </c>
      <c r="L10" s="14">
        <v>0.28316074271117397</v>
      </c>
      <c r="M10" s="14"/>
      <c r="N10" s="14">
        <v>0.32656526561669702</v>
      </c>
      <c r="O10" s="14">
        <v>0.354624484023014</v>
      </c>
      <c r="P10" s="14">
        <v>0.37659792050747698</v>
      </c>
      <c r="Q10" s="14">
        <v>0.25006345265714203</v>
      </c>
      <c r="R10" s="14">
        <v>0.18412361884872</v>
      </c>
      <c r="S10" s="14"/>
      <c r="T10" s="14">
        <v>0.29877047647753602</v>
      </c>
      <c r="U10" s="14">
        <v>0.30726046978875798</v>
      </c>
      <c r="V10" s="14"/>
      <c r="W10" s="14">
        <v>0.31321974459131902</v>
      </c>
      <c r="X10" s="14">
        <v>0.30185844247224303</v>
      </c>
      <c r="Y10" s="14"/>
      <c r="Z10" s="14">
        <v>0.309030953277109</v>
      </c>
      <c r="AA10" s="14">
        <v>0.300740575310044</v>
      </c>
    </row>
    <row r="11" spans="2:27" x14ac:dyDescent="0.3">
      <c r="B11" s="15" t="s">
        <v>49</v>
      </c>
      <c r="C11" s="14">
        <v>0.220613509110169</v>
      </c>
      <c r="D11" s="14">
        <v>0.21127107314372601</v>
      </c>
      <c r="E11" s="14">
        <v>0.23058133307086301</v>
      </c>
      <c r="F11" s="14"/>
      <c r="G11" s="14">
        <v>0.20319943994367601</v>
      </c>
      <c r="H11" s="14">
        <v>0.204994265840892</v>
      </c>
      <c r="I11" s="14">
        <v>0.15991724530944901</v>
      </c>
      <c r="J11" s="14">
        <v>0.19900652547389</v>
      </c>
      <c r="K11" s="14">
        <v>0.26035927539044501</v>
      </c>
      <c r="L11" s="14">
        <v>0.285010703781368</v>
      </c>
      <c r="M11" s="14"/>
      <c r="N11" s="14">
        <v>0.19837867910763199</v>
      </c>
      <c r="O11" s="14">
        <v>0.237564048980662</v>
      </c>
      <c r="P11" s="14">
        <v>0.17502307361335201</v>
      </c>
      <c r="Q11" s="14">
        <v>0.214138516894151</v>
      </c>
      <c r="R11" s="14">
        <v>0.19675961201446501</v>
      </c>
      <c r="S11" s="14"/>
      <c r="T11" s="14">
        <v>0.21746783693268101</v>
      </c>
      <c r="U11" s="14">
        <v>0.22259244198314199</v>
      </c>
      <c r="V11" s="14"/>
      <c r="W11" s="14">
        <v>0.26080990164743501</v>
      </c>
      <c r="X11" s="14">
        <v>0.21137350423954401</v>
      </c>
      <c r="Y11" s="14"/>
      <c r="Z11" s="14">
        <v>0.194845295037882</v>
      </c>
      <c r="AA11" s="14">
        <v>0.23715625388949901</v>
      </c>
    </row>
    <row r="12" spans="2:27" x14ac:dyDescent="0.3">
      <c r="B12" s="15" t="s">
        <v>50</v>
      </c>
      <c r="C12" s="14">
        <v>0.17818893828542701</v>
      </c>
      <c r="D12" s="14">
        <v>0.159124598853429</v>
      </c>
      <c r="E12" s="14">
        <v>0.19748199750314299</v>
      </c>
      <c r="F12" s="14"/>
      <c r="G12" s="14">
        <v>0.19971851671483201</v>
      </c>
      <c r="H12" s="14">
        <v>0.146197124993031</v>
      </c>
      <c r="I12" s="14">
        <v>0.15606553138533499</v>
      </c>
      <c r="J12" s="14">
        <v>0.18154113633639499</v>
      </c>
      <c r="K12" s="14">
        <v>0.164305417142664</v>
      </c>
      <c r="L12" s="14">
        <v>0.21442262947559501</v>
      </c>
      <c r="M12" s="14"/>
      <c r="N12" s="14">
        <v>0.18929692330974299</v>
      </c>
      <c r="O12" s="14">
        <v>0.17819692945315899</v>
      </c>
      <c r="P12" s="14">
        <v>0.105144677975288</v>
      </c>
      <c r="Q12" s="14">
        <v>0.24169461187988101</v>
      </c>
      <c r="R12" s="14">
        <v>0.265279802892747</v>
      </c>
      <c r="S12" s="14"/>
      <c r="T12" s="14">
        <v>0.154038363927021</v>
      </c>
      <c r="U12" s="14">
        <v>0.19338199172597301</v>
      </c>
      <c r="V12" s="14"/>
      <c r="W12" s="14">
        <v>0.18194217017466599</v>
      </c>
      <c r="X12" s="14">
        <v>0.17732617725768099</v>
      </c>
      <c r="Y12" s="14"/>
      <c r="Z12" s="14">
        <v>0.17373473756103</v>
      </c>
      <c r="AA12" s="14">
        <v>0.181048457597589</v>
      </c>
    </row>
    <row r="13" spans="2:27" x14ac:dyDescent="0.3">
      <c r="B13" s="15" t="s">
        <v>51</v>
      </c>
      <c r="C13" s="14">
        <v>8.6537455913935898E-2</v>
      </c>
      <c r="D13" s="14">
        <v>8.2662322002924699E-2</v>
      </c>
      <c r="E13" s="14">
        <v>8.9843736377855601E-2</v>
      </c>
      <c r="F13" s="14"/>
      <c r="G13" s="14">
        <v>9.7985971243553904E-2</v>
      </c>
      <c r="H13" s="14">
        <v>7.3919987831376793E-2</v>
      </c>
      <c r="I13" s="14">
        <v>9.1934749718630901E-2</v>
      </c>
      <c r="J13" s="14">
        <v>9.4842370671313403E-2</v>
      </c>
      <c r="K13" s="14">
        <v>8.1987918758729406E-2</v>
      </c>
      <c r="L13" s="14">
        <v>8.1114618249057496E-2</v>
      </c>
      <c r="M13" s="14"/>
      <c r="N13" s="14">
        <v>8.8093128457309197E-2</v>
      </c>
      <c r="O13" s="14">
        <v>3.2283221785265902E-2</v>
      </c>
      <c r="P13" s="14">
        <v>1.9766725375068E-2</v>
      </c>
      <c r="Q13" s="14">
        <v>0.158894349711758</v>
      </c>
      <c r="R13" s="14">
        <v>0.21787341375475</v>
      </c>
      <c r="S13" s="14"/>
      <c r="T13" s="14">
        <v>6.3373397765225201E-2</v>
      </c>
      <c r="U13" s="14">
        <v>0.101109894984345</v>
      </c>
      <c r="V13" s="14"/>
      <c r="W13" s="14">
        <v>8.5872322158189907E-2</v>
      </c>
      <c r="X13" s="14">
        <v>8.6690351205149202E-2</v>
      </c>
      <c r="Y13" s="14"/>
      <c r="Z13" s="14">
        <v>0.11346148873603901</v>
      </c>
      <c r="AA13" s="14">
        <v>6.9252695621395702E-2</v>
      </c>
    </row>
    <row r="14" spans="2:27" x14ac:dyDescent="0.3">
      <c r="B14" s="15" t="s">
        <v>102</v>
      </c>
      <c r="C14" s="14">
        <v>5.62536255906773E-2</v>
      </c>
      <c r="D14" s="14">
        <v>1.7795473342372799E-2</v>
      </c>
      <c r="E14" s="14">
        <v>9.2998767944554805E-2</v>
      </c>
      <c r="F14" s="14"/>
      <c r="G14" s="14">
        <v>6.2622030520799593E-2</v>
      </c>
      <c r="H14" s="14">
        <v>4.81009670591745E-2</v>
      </c>
      <c r="I14" s="14">
        <v>7.33457021258416E-2</v>
      </c>
      <c r="J14" s="14">
        <v>8.0342867616736105E-2</v>
      </c>
      <c r="K14" s="14">
        <v>5.6101380500642402E-2</v>
      </c>
      <c r="L14" s="14">
        <v>2.5347648666926001E-2</v>
      </c>
      <c r="M14" s="14"/>
      <c r="N14" s="14">
        <v>3.6127443560207598E-2</v>
      </c>
      <c r="O14" s="14">
        <v>2.2539343752033501E-2</v>
      </c>
      <c r="P14" s="14">
        <v>2.6678911555225001E-2</v>
      </c>
      <c r="Q14" s="14">
        <v>1.5749459662296E-2</v>
      </c>
      <c r="R14" s="14">
        <v>8.4800007765185995E-2</v>
      </c>
      <c r="S14" s="14"/>
      <c r="T14" s="14">
        <v>6.4353765230351107E-2</v>
      </c>
      <c r="U14" s="14">
        <v>5.11578521902155E-2</v>
      </c>
      <c r="V14" s="14"/>
      <c r="W14" s="14">
        <v>5.2588145213855499E-2</v>
      </c>
      <c r="X14" s="14">
        <v>5.7096215047022503E-2</v>
      </c>
      <c r="Y14" s="14"/>
      <c r="Z14" s="14">
        <v>2.6893340977256399E-2</v>
      </c>
      <c r="AA14" s="14">
        <v>7.5102417115218797E-2</v>
      </c>
    </row>
    <row r="15" spans="2:27" x14ac:dyDescent="0.3">
      <c r="B15" s="15" t="s">
        <v>53</v>
      </c>
      <c r="C15" s="18">
        <v>0.45840647109978999</v>
      </c>
      <c r="D15" s="18">
        <v>0.52914653265754696</v>
      </c>
      <c r="E15" s="18">
        <v>0.38909416510358302</v>
      </c>
      <c r="F15" s="18"/>
      <c r="G15" s="18">
        <v>0.43647404157713798</v>
      </c>
      <c r="H15" s="18">
        <v>0.52678765427552499</v>
      </c>
      <c r="I15" s="18">
        <v>0.51873677146074304</v>
      </c>
      <c r="J15" s="18">
        <v>0.44426709990166502</v>
      </c>
      <c r="K15" s="18">
        <v>0.43724600820751902</v>
      </c>
      <c r="L15" s="18">
        <v>0.39410439982705397</v>
      </c>
      <c r="M15" s="18"/>
      <c r="N15" s="18">
        <v>0.48810382556510801</v>
      </c>
      <c r="O15" s="18">
        <v>0.52941645602887999</v>
      </c>
      <c r="P15" s="18">
        <v>0.67338661148106704</v>
      </c>
      <c r="Q15" s="18">
        <v>0.36952306185191502</v>
      </c>
      <c r="R15" s="18">
        <v>0.23528716357285201</v>
      </c>
      <c r="S15" s="18"/>
      <c r="T15" s="18">
        <v>0.50076663614472205</v>
      </c>
      <c r="U15" s="18">
        <v>0.43175781911632499</v>
      </c>
      <c r="V15" s="18"/>
      <c r="W15" s="18">
        <v>0.418787460805853</v>
      </c>
      <c r="X15" s="18">
        <v>0.46751375225060299</v>
      </c>
      <c r="Y15" s="18"/>
      <c r="Z15" s="18">
        <v>0.49106513768779297</v>
      </c>
      <c r="AA15" s="18">
        <v>0.43744017577629801</v>
      </c>
    </row>
    <row r="16" spans="2:27" x14ac:dyDescent="0.3">
      <c r="B16" s="15" t="s">
        <v>54</v>
      </c>
      <c r="C16" s="18">
        <v>0.264726394199363</v>
      </c>
      <c r="D16" s="18">
        <v>0.241786920856354</v>
      </c>
      <c r="E16" s="18">
        <v>0.28732573388099902</v>
      </c>
      <c r="F16" s="18"/>
      <c r="G16" s="18">
        <v>0.297704487958386</v>
      </c>
      <c r="H16" s="18">
        <v>0.22011711282440799</v>
      </c>
      <c r="I16" s="18">
        <v>0.24800028110396599</v>
      </c>
      <c r="J16" s="18">
        <v>0.27638350700770897</v>
      </c>
      <c r="K16" s="18">
        <v>0.24629333590139299</v>
      </c>
      <c r="L16" s="18">
        <v>0.29553724772465201</v>
      </c>
      <c r="M16" s="18"/>
      <c r="N16" s="18">
        <v>0.277390051767052</v>
      </c>
      <c r="O16" s="18">
        <v>0.21048015123842501</v>
      </c>
      <c r="P16" s="18">
        <v>0.124911403350356</v>
      </c>
      <c r="Q16" s="18">
        <v>0.40058896159163898</v>
      </c>
      <c r="R16" s="18">
        <v>0.483153216647497</v>
      </c>
      <c r="S16" s="18"/>
      <c r="T16" s="18">
        <v>0.21741176169224599</v>
      </c>
      <c r="U16" s="18">
        <v>0.29449188671031701</v>
      </c>
      <c r="V16" s="18"/>
      <c r="W16" s="18">
        <v>0.26781449233285598</v>
      </c>
      <c r="X16" s="18">
        <v>0.26401652846283002</v>
      </c>
      <c r="Y16" s="18"/>
      <c r="Z16" s="18">
        <v>0.28719622629706898</v>
      </c>
      <c r="AA16" s="18">
        <v>0.250301153218984</v>
      </c>
    </row>
    <row r="17" spans="2:27" x14ac:dyDescent="0.3">
      <c r="B17" s="15" t="s">
        <v>55</v>
      </c>
      <c r="C17" s="19">
        <v>0.19368007690042699</v>
      </c>
      <c r="D17" s="19">
        <v>0.28735961180119302</v>
      </c>
      <c r="E17" s="19">
        <v>0.101768431222584</v>
      </c>
      <c r="F17" s="19"/>
      <c r="G17" s="19">
        <v>0.13876955361875101</v>
      </c>
      <c r="H17" s="19">
        <v>0.306670541451117</v>
      </c>
      <c r="I17" s="19">
        <v>0.27073649035677699</v>
      </c>
      <c r="J17" s="19">
        <v>0.16788359289395699</v>
      </c>
      <c r="K17" s="19">
        <v>0.190952672306125</v>
      </c>
      <c r="L17" s="19">
        <v>9.8567152102402397E-2</v>
      </c>
      <c r="M17" s="19"/>
      <c r="N17" s="19">
        <v>0.210713773798056</v>
      </c>
      <c r="O17" s="19">
        <v>0.31893630479045398</v>
      </c>
      <c r="P17" s="19">
        <v>0.54847520813071204</v>
      </c>
      <c r="Q17" s="19">
        <v>-3.1065899739723901E-2</v>
      </c>
      <c r="R17" s="19">
        <v>-0.24786605307464499</v>
      </c>
      <c r="S17" s="19"/>
      <c r="T17" s="19">
        <v>0.28335487445247698</v>
      </c>
      <c r="U17" s="19">
        <v>0.13726593240600801</v>
      </c>
      <c r="V17" s="19"/>
      <c r="W17" s="19">
        <v>0.15097296847299699</v>
      </c>
      <c r="X17" s="19">
        <v>0.20349722378777299</v>
      </c>
      <c r="Y17" s="19"/>
      <c r="Z17" s="19">
        <v>0.20386891139072399</v>
      </c>
      <c r="AA17" s="19">
        <v>0.18713902255731299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184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0.144456778953651</v>
      </c>
      <c r="D9" s="14">
        <v>0.185618999402517</v>
      </c>
      <c r="E9" s="14">
        <v>0.10483861004610601</v>
      </c>
      <c r="F9" s="14"/>
      <c r="G9" s="14">
        <v>0.139639639474648</v>
      </c>
      <c r="H9" s="14">
        <v>0.196014994243806</v>
      </c>
      <c r="I9" s="14">
        <v>0.18717003981011299</v>
      </c>
      <c r="J9" s="14">
        <v>0.132370754338931</v>
      </c>
      <c r="K9" s="14">
        <v>0.123692652210867</v>
      </c>
      <c r="L9" s="14">
        <v>9.4817314076336395E-2</v>
      </c>
      <c r="M9" s="14"/>
      <c r="N9" s="14">
        <v>0.16629356487581301</v>
      </c>
      <c r="O9" s="14">
        <v>0.17481811957201901</v>
      </c>
      <c r="P9" s="14">
        <v>0.24607781278675001</v>
      </c>
      <c r="Q9" s="14">
        <v>0.110423052326331</v>
      </c>
      <c r="R9" s="14">
        <v>3.72596421747588E-2</v>
      </c>
      <c r="S9" s="14"/>
      <c r="T9" s="14">
        <v>0.18148404359643799</v>
      </c>
      <c r="U9" s="14">
        <v>0.121163038518063</v>
      </c>
      <c r="V9" s="14"/>
      <c r="W9" s="14">
        <v>9.3688975665405405E-2</v>
      </c>
      <c r="X9" s="14">
        <v>0.1561268498243</v>
      </c>
      <c r="Y9" s="14"/>
      <c r="Z9" s="14">
        <v>0.17179251496047099</v>
      </c>
      <c r="AA9" s="14">
        <v>0.12690771238476101</v>
      </c>
    </row>
    <row r="10" spans="2:27" x14ac:dyDescent="0.3">
      <c r="B10" s="15" t="s">
        <v>48</v>
      </c>
      <c r="C10" s="14">
        <v>0.28600471359907398</v>
      </c>
      <c r="D10" s="14">
        <v>0.32876786268685898</v>
      </c>
      <c r="E10" s="14">
        <v>0.24536912895935001</v>
      </c>
      <c r="F10" s="14"/>
      <c r="G10" s="14">
        <v>0.27935141321719198</v>
      </c>
      <c r="H10" s="14">
        <v>0.30168052331288397</v>
      </c>
      <c r="I10" s="14">
        <v>0.29014052047390698</v>
      </c>
      <c r="J10" s="14">
        <v>0.25376671480947899</v>
      </c>
      <c r="K10" s="14">
        <v>0.30619123075396998</v>
      </c>
      <c r="L10" s="14">
        <v>0.28691330485972</v>
      </c>
      <c r="M10" s="14"/>
      <c r="N10" s="14">
        <v>0.27057151469217899</v>
      </c>
      <c r="O10" s="14">
        <v>0.34959774197888499</v>
      </c>
      <c r="P10" s="14">
        <v>0.41405843924288299</v>
      </c>
      <c r="Q10" s="14">
        <v>0.23753775940448901</v>
      </c>
      <c r="R10" s="14">
        <v>0.19121686926130499</v>
      </c>
      <c r="S10" s="14"/>
      <c r="T10" s="14">
        <v>0.30527354365015003</v>
      </c>
      <c r="U10" s="14">
        <v>0.27388275076878399</v>
      </c>
      <c r="V10" s="14"/>
      <c r="W10" s="14">
        <v>0.28739517930656899</v>
      </c>
      <c r="X10" s="14">
        <v>0.28568508516730001</v>
      </c>
      <c r="Y10" s="14"/>
      <c r="Z10" s="14">
        <v>0.26866650944642601</v>
      </c>
      <c r="AA10" s="14">
        <v>0.297135538786437</v>
      </c>
    </row>
    <row r="11" spans="2:27" x14ac:dyDescent="0.3">
      <c r="B11" s="15" t="s">
        <v>49</v>
      </c>
      <c r="C11" s="14">
        <v>0.24758075258526499</v>
      </c>
      <c r="D11" s="14">
        <v>0.236991274764766</v>
      </c>
      <c r="E11" s="14">
        <v>0.25763549946207198</v>
      </c>
      <c r="F11" s="14"/>
      <c r="G11" s="14">
        <v>0.25253333234327202</v>
      </c>
      <c r="H11" s="14">
        <v>0.245851025281422</v>
      </c>
      <c r="I11" s="14">
        <v>0.199259393980738</v>
      </c>
      <c r="J11" s="14">
        <v>0.22827898582471501</v>
      </c>
      <c r="K11" s="14">
        <v>0.287407577854222</v>
      </c>
      <c r="L11" s="14">
        <v>0.27385688065080199</v>
      </c>
      <c r="M11" s="14"/>
      <c r="N11" s="14">
        <v>0.23279003811638399</v>
      </c>
      <c r="O11" s="14">
        <v>0.26551913258459497</v>
      </c>
      <c r="P11" s="14">
        <v>0.20352876444586701</v>
      </c>
      <c r="Q11" s="14">
        <v>0.23259624256811601</v>
      </c>
      <c r="R11" s="14">
        <v>0.21442360557235801</v>
      </c>
      <c r="S11" s="14"/>
      <c r="T11" s="14">
        <v>0.25022874657717997</v>
      </c>
      <c r="U11" s="14">
        <v>0.24591490755680501</v>
      </c>
      <c r="V11" s="14"/>
      <c r="W11" s="14">
        <v>0.29742064989044498</v>
      </c>
      <c r="X11" s="14">
        <v>0.236123980850728</v>
      </c>
      <c r="Y11" s="14"/>
      <c r="Z11" s="14">
        <v>0.22483531315874999</v>
      </c>
      <c r="AA11" s="14">
        <v>0.26218292867208998</v>
      </c>
    </row>
    <row r="12" spans="2:27" x14ac:dyDescent="0.3">
      <c r="B12" s="15" t="s">
        <v>50</v>
      </c>
      <c r="C12" s="14">
        <v>0.160887722771581</v>
      </c>
      <c r="D12" s="14">
        <v>0.12579790049877701</v>
      </c>
      <c r="E12" s="14">
        <v>0.19495405241906599</v>
      </c>
      <c r="F12" s="14"/>
      <c r="G12" s="14">
        <v>0.15882481323477499</v>
      </c>
      <c r="H12" s="14">
        <v>0.11551728001726901</v>
      </c>
      <c r="I12" s="14">
        <v>0.130379341528639</v>
      </c>
      <c r="J12" s="14">
        <v>0.19765543275685599</v>
      </c>
      <c r="K12" s="14">
        <v>0.136860367182219</v>
      </c>
      <c r="L12" s="14">
        <v>0.21021444802711201</v>
      </c>
      <c r="M12" s="14"/>
      <c r="N12" s="14">
        <v>0.18486112948997699</v>
      </c>
      <c r="O12" s="14">
        <v>0.13641093691529799</v>
      </c>
      <c r="P12" s="14">
        <v>8.3288894421318094E-2</v>
      </c>
      <c r="Q12" s="14">
        <v>0.230566698855596</v>
      </c>
      <c r="R12" s="14">
        <v>0.24031503336865201</v>
      </c>
      <c r="S12" s="14"/>
      <c r="T12" s="14">
        <v>0.11446177701176399</v>
      </c>
      <c r="U12" s="14">
        <v>0.19009414513193401</v>
      </c>
      <c r="V12" s="14"/>
      <c r="W12" s="14">
        <v>0.17184821217360799</v>
      </c>
      <c r="X12" s="14">
        <v>0.15836821868013101</v>
      </c>
      <c r="Y12" s="14"/>
      <c r="Z12" s="14">
        <v>0.183644504141211</v>
      </c>
      <c r="AA12" s="14">
        <v>0.146278265354752</v>
      </c>
    </row>
    <row r="13" spans="2:27" x14ac:dyDescent="0.3">
      <c r="B13" s="15" t="s">
        <v>51</v>
      </c>
      <c r="C13" s="14">
        <v>0.101490563696519</v>
      </c>
      <c r="D13" s="14">
        <v>0.102235049407571</v>
      </c>
      <c r="E13" s="14">
        <v>0.100345663620828</v>
      </c>
      <c r="F13" s="14"/>
      <c r="G13" s="14">
        <v>0.10408900026443001</v>
      </c>
      <c r="H13" s="14">
        <v>7.6733322649263302E-2</v>
      </c>
      <c r="I13" s="14">
        <v>0.11554167681416801</v>
      </c>
      <c r="J13" s="14">
        <v>0.11105629103127</v>
      </c>
      <c r="K13" s="14">
        <v>9.3789065255901194E-2</v>
      </c>
      <c r="L13" s="14">
        <v>0.105875444935144</v>
      </c>
      <c r="M13" s="14"/>
      <c r="N13" s="14">
        <v>0.10568868292481</v>
      </c>
      <c r="O13" s="14">
        <v>4.9416186449405597E-2</v>
      </c>
      <c r="P13" s="14">
        <v>2.3792521291949802E-2</v>
      </c>
      <c r="Q13" s="14">
        <v>0.14801751129733501</v>
      </c>
      <c r="R13" s="14">
        <v>0.27462534063619298</v>
      </c>
      <c r="S13" s="14"/>
      <c r="T13" s="14">
        <v>8.0473021642304202E-2</v>
      </c>
      <c r="U13" s="14">
        <v>0.114712635970234</v>
      </c>
      <c r="V13" s="14"/>
      <c r="W13" s="14">
        <v>0.10416570361989801</v>
      </c>
      <c r="X13" s="14">
        <v>0.10087562528136799</v>
      </c>
      <c r="Y13" s="14"/>
      <c r="Z13" s="14">
        <v>0.12685917202651001</v>
      </c>
      <c r="AA13" s="14">
        <v>8.5204358846134795E-2</v>
      </c>
    </row>
    <row r="14" spans="2:27" x14ac:dyDescent="0.3">
      <c r="B14" s="15" t="s">
        <v>102</v>
      </c>
      <c r="C14" s="14">
        <v>5.9579468393910102E-2</v>
      </c>
      <c r="D14" s="14">
        <v>2.0588913239510301E-2</v>
      </c>
      <c r="E14" s="14">
        <v>9.6857045492578397E-2</v>
      </c>
      <c r="F14" s="14"/>
      <c r="G14" s="14">
        <v>6.5561801465683106E-2</v>
      </c>
      <c r="H14" s="14">
        <v>6.4202854495355705E-2</v>
      </c>
      <c r="I14" s="14">
        <v>7.7509027392434898E-2</v>
      </c>
      <c r="J14" s="14">
        <v>7.6871821238749E-2</v>
      </c>
      <c r="K14" s="14">
        <v>5.2059106742821E-2</v>
      </c>
      <c r="L14" s="14">
        <v>2.8322607450885801E-2</v>
      </c>
      <c r="M14" s="14"/>
      <c r="N14" s="14">
        <v>3.97950699008362E-2</v>
      </c>
      <c r="O14" s="14">
        <v>2.4237882499798399E-2</v>
      </c>
      <c r="P14" s="14">
        <v>2.9253567811232999E-2</v>
      </c>
      <c r="Q14" s="14">
        <v>4.0858735548133497E-2</v>
      </c>
      <c r="R14" s="14">
        <v>4.2159508986732999E-2</v>
      </c>
      <c r="S14" s="14"/>
      <c r="T14" s="14">
        <v>6.8078867522163994E-2</v>
      </c>
      <c r="U14" s="14">
        <v>5.4232522054179E-2</v>
      </c>
      <c r="V14" s="14"/>
      <c r="W14" s="14">
        <v>4.5481279344074102E-2</v>
      </c>
      <c r="X14" s="14">
        <v>6.2820240196173494E-2</v>
      </c>
      <c r="Y14" s="14"/>
      <c r="Z14" s="14">
        <v>2.4201986266631802E-2</v>
      </c>
      <c r="AA14" s="14">
        <v>8.2291195955823904E-2</v>
      </c>
    </row>
    <row r="15" spans="2:27" x14ac:dyDescent="0.3">
      <c r="B15" s="15" t="s">
        <v>53</v>
      </c>
      <c r="C15" s="18">
        <v>0.43046149255272498</v>
      </c>
      <c r="D15" s="18">
        <v>0.51438686208937601</v>
      </c>
      <c r="E15" s="18">
        <v>0.35020773900545599</v>
      </c>
      <c r="F15" s="18"/>
      <c r="G15" s="18">
        <v>0.41899105269184</v>
      </c>
      <c r="H15" s="18">
        <v>0.497695517556691</v>
      </c>
      <c r="I15" s="18">
        <v>0.47731056028402002</v>
      </c>
      <c r="J15" s="18">
        <v>0.38613746914840902</v>
      </c>
      <c r="K15" s="18">
        <v>0.42988388296483698</v>
      </c>
      <c r="L15" s="18">
        <v>0.38173061893605698</v>
      </c>
      <c r="M15" s="18"/>
      <c r="N15" s="18">
        <v>0.43686507956799298</v>
      </c>
      <c r="O15" s="18">
        <v>0.52441586155090303</v>
      </c>
      <c r="P15" s="18">
        <v>0.660136252029633</v>
      </c>
      <c r="Q15" s="18">
        <v>0.34796081173082</v>
      </c>
      <c r="R15" s="18">
        <v>0.22847651143606301</v>
      </c>
      <c r="S15" s="18"/>
      <c r="T15" s="18">
        <v>0.48675758724658702</v>
      </c>
      <c r="U15" s="18">
        <v>0.39504578928684703</v>
      </c>
      <c r="V15" s="18"/>
      <c r="W15" s="18">
        <v>0.38108415497197401</v>
      </c>
      <c r="X15" s="18">
        <v>0.44181193499159999</v>
      </c>
      <c r="Y15" s="18"/>
      <c r="Z15" s="18">
        <v>0.44045902440689699</v>
      </c>
      <c r="AA15" s="18">
        <v>0.42404325117119901</v>
      </c>
    </row>
    <row r="16" spans="2:27" x14ac:dyDescent="0.3">
      <c r="B16" s="15" t="s">
        <v>54</v>
      </c>
      <c r="C16" s="18">
        <v>0.26237828646809902</v>
      </c>
      <c r="D16" s="18">
        <v>0.22803294990634801</v>
      </c>
      <c r="E16" s="18">
        <v>0.29529971603989402</v>
      </c>
      <c r="F16" s="18"/>
      <c r="G16" s="18">
        <v>0.26291381349920501</v>
      </c>
      <c r="H16" s="18">
        <v>0.19225060266653199</v>
      </c>
      <c r="I16" s="18">
        <v>0.245921018342807</v>
      </c>
      <c r="J16" s="18">
        <v>0.308711723788127</v>
      </c>
      <c r="K16" s="18">
        <v>0.23064943243812</v>
      </c>
      <c r="L16" s="18">
        <v>0.31608989296225498</v>
      </c>
      <c r="M16" s="18"/>
      <c r="N16" s="18">
        <v>0.290549812414787</v>
      </c>
      <c r="O16" s="18">
        <v>0.185827123364703</v>
      </c>
      <c r="P16" s="18">
        <v>0.107081415713268</v>
      </c>
      <c r="Q16" s="18">
        <v>0.37858421015292998</v>
      </c>
      <c r="R16" s="18">
        <v>0.51494037400484505</v>
      </c>
      <c r="S16" s="18"/>
      <c r="T16" s="18">
        <v>0.19493479865406799</v>
      </c>
      <c r="U16" s="18">
        <v>0.30480678110216802</v>
      </c>
      <c r="V16" s="18"/>
      <c r="W16" s="18">
        <v>0.27601391579350598</v>
      </c>
      <c r="X16" s="18">
        <v>0.25924384396149902</v>
      </c>
      <c r="Y16" s="18"/>
      <c r="Z16" s="18">
        <v>0.31050367616772101</v>
      </c>
      <c r="AA16" s="18">
        <v>0.231482624200887</v>
      </c>
    </row>
    <row r="17" spans="2:27" x14ac:dyDescent="0.3">
      <c r="B17" s="15" t="s">
        <v>55</v>
      </c>
      <c r="C17" s="19">
        <v>0.16808320608462601</v>
      </c>
      <c r="D17" s="19">
        <v>0.28635391218302703</v>
      </c>
      <c r="E17" s="19">
        <v>5.4908022965562499E-2</v>
      </c>
      <c r="F17" s="19"/>
      <c r="G17" s="19">
        <v>0.156077239192635</v>
      </c>
      <c r="H17" s="19">
        <v>0.30544491489015901</v>
      </c>
      <c r="I17" s="19">
        <v>0.231389541941213</v>
      </c>
      <c r="J17" s="19">
        <v>7.7425745360282294E-2</v>
      </c>
      <c r="K17" s="19">
        <v>0.19923445052671701</v>
      </c>
      <c r="L17" s="19">
        <v>6.5640725973801495E-2</v>
      </c>
      <c r="M17" s="19"/>
      <c r="N17" s="19">
        <v>0.146315267153206</v>
      </c>
      <c r="O17" s="19">
        <v>0.3385887381862</v>
      </c>
      <c r="P17" s="19">
        <v>0.55305483631636498</v>
      </c>
      <c r="Q17" s="19">
        <v>-3.0623398422110398E-2</v>
      </c>
      <c r="R17" s="19">
        <v>-0.28646386256878198</v>
      </c>
      <c r="S17" s="19"/>
      <c r="T17" s="19">
        <v>0.29182278859251898</v>
      </c>
      <c r="U17" s="19">
        <v>9.0239008184679295E-2</v>
      </c>
      <c r="V17" s="19"/>
      <c r="W17" s="19">
        <v>0.105070239178468</v>
      </c>
      <c r="X17" s="19">
        <v>0.18256809103010099</v>
      </c>
      <c r="Y17" s="19"/>
      <c r="Z17" s="19">
        <v>0.12995534823917701</v>
      </c>
      <c r="AA17" s="19">
        <v>0.19256062697031101</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193</v>
      </c>
      <c r="E2" s="26"/>
      <c r="F2" s="26"/>
      <c r="G2" s="26"/>
      <c r="H2" s="26"/>
      <c r="I2" s="26"/>
      <c r="J2" s="26"/>
      <c r="K2" s="26"/>
    </row>
    <row r="6" spans="2:11" ht="49.95" customHeight="1" x14ac:dyDescent="0.3">
      <c r="B6" s="17" t="s">
        <v>15</v>
      </c>
      <c r="C6" s="17" t="s">
        <v>185</v>
      </c>
      <c r="D6" s="17" t="s">
        <v>186</v>
      </c>
      <c r="E6" s="17" t="s">
        <v>187</v>
      </c>
      <c r="F6" s="17" t="s">
        <v>188</v>
      </c>
      <c r="G6" s="17" t="s">
        <v>189</v>
      </c>
      <c r="H6" s="17" t="s">
        <v>190</v>
      </c>
      <c r="I6" s="17" t="s">
        <v>191</v>
      </c>
      <c r="J6" s="17" t="s">
        <v>192</v>
      </c>
    </row>
    <row r="7" spans="2:11" x14ac:dyDescent="0.3">
      <c r="B7" s="15" t="s">
        <v>47</v>
      </c>
      <c r="C7" s="14">
        <v>0.148605873104973</v>
      </c>
      <c r="D7" s="14">
        <v>0.12324103348436</v>
      </c>
      <c r="E7" s="14">
        <v>0.11983752799767899</v>
      </c>
      <c r="F7" s="14">
        <v>9.3768165155594704E-2</v>
      </c>
      <c r="G7" s="14">
        <v>9.9171895084294207E-2</v>
      </c>
      <c r="H7" s="14">
        <v>0.122875883730859</v>
      </c>
      <c r="I7" s="14">
        <v>8.40248391466734E-2</v>
      </c>
      <c r="J7" s="14">
        <v>7.3990265136893899E-2</v>
      </c>
    </row>
    <row r="8" spans="2:11" x14ac:dyDescent="0.3">
      <c r="B8" s="15" t="s">
        <v>48</v>
      </c>
      <c r="C8" s="14">
        <v>0.48342843274897102</v>
      </c>
      <c r="D8" s="14">
        <v>0.464500966982827</v>
      </c>
      <c r="E8" s="14">
        <v>0.43709630269876898</v>
      </c>
      <c r="F8" s="14">
        <v>0.39223345790625103</v>
      </c>
      <c r="G8" s="14">
        <v>0.45828880177694098</v>
      </c>
      <c r="H8" s="14">
        <v>0.43691458139814499</v>
      </c>
      <c r="I8" s="14">
        <v>0.37810016572067701</v>
      </c>
      <c r="J8" s="14">
        <v>0.22511200488924599</v>
      </c>
    </row>
    <row r="9" spans="2:11" x14ac:dyDescent="0.3">
      <c r="B9" s="15" t="s">
        <v>49</v>
      </c>
      <c r="C9" s="14">
        <v>0.200971358024264</v>
      </c>
      <c r="D9" s="14">
        <v>0.22814664662397799</v>
      </c>
      <c r="E9" s="14">
        <v>0.240841464020945</v>
      </c>
      <c r="F9" s="14">
        <v>0.27413661113465299</v>
      </c>
      <c r="G9" s="14">
        <v>0.243061761034331</v>
      </c>
      <c r="H9" s="14">
        <v>0.23389323429060299</v>
      </c>
      <c r="I9" s="14">
        <v>0.30588328135110399</v>
      </c>
      <c r="J9" s="14">
        <v>0.32570893100040199</v>
      </c>
    </row>
    <row r="10" spans="2:11" x14ac:dyDescent="0.3">
      <c r="B10" s="15" t="s">
        <v>50</v>
      </c>
      <c r="C10" s="14">
        <v>5.0466625266915997E-2</v>
      </c>
      <c r="D10" s="14">
        <v>5.5344860501739097E-2</v>
      </c>
      <c r="E10" s="14">
        <v>6.3543726992877206E-2</v>
      </c>
      <c r="F10" s="14">
        <v>8.1584384142876804E-2</v>
      </c>
      <c r="G10" s="14">
        <v>8.6108501345651497E-2</v>
      </c>
      <c r="H10" s="14">
        <v>8.8863588353089495E-2</v>
      </c>
      <c r="I10" s="14">
        <v>9.5578891587610196E-2</v>
      </c>
      <c r="J10" s="14">
        <v>0.21627180674907301</v>
      </c>
    </row>
    <row r="11" spans="2:11" x14ac:dyDescent="0.3">
      <c r="B11" s="15" t="s">
        <v>51</v>
      </c>
      <c r="C11" s="14">
        <v>2.11348361079093E-2</v>
      </c>
      <c r="D11" s="14">
        <v>2.0455139578578498E-2</v>
      </c>
      <c r="E11" s="14">
        <v>2.2530775142194499E-2</v>
      </c>
      <c r="F11" s="14">
        <v>1.57727033856668E-2</v>
      </c>
      <c r="G11" s="14">
        <v>1.8801796836346599E-2</v>
      </c>
      <c r="H11" s="14">
        <v>2.33270922635876E-2</v>
      </c>
      <c r="I11" s="14">
        <v>1.7752751367448999E-2</v>
      </c>
      <c r="J11" s="14">
        <v>5.6530721526779203E-2</v>
      </c>
    </row>
    <row r="12" spans="2:11" x14ac:dyDescent="0.3">
      <c r="B12" s="15" t="s">
        <v>102</v>
      </c>
      <c r="C12" s="14">
        <v>9.5392874746966394E-2</v>
      </c>
      <c r="D12" s="14">
        <v>0.108311352828517</v>
      </c>
      <c r="E12" s="14">
        <v>0.11615020314753501</v>
      </c>
      <c r="F12" s="14">
        <v>0.142504678274957</v>
      </c>
      <c r="G12" s="14">
        <v>9.4567243922435901E-2</v>
      </c>
      <c r="H12" s="14">
        <v>9.4125619963716003E-2</v>
      </c>
      <c r="I12" s="14">
        <v>0.118660070826486</v>
      </c>
      <c r="J12" s="14">
        <v>0.102386270697605</v>
      </c>
    </row>
    <row r="13" spans="2:11" x14ac:dyDescent="0.3">
      <c r="B13" s="20" t="s">
        <v>53</v>
      </c>
      <c r="C13" s="18">
        <v>0.63203430585394405</v>
      </c>
      <c r="D13" s="18">
        <v>0.58774200046718705</v>
      </c>
      <c r="E13" s="18">
        <v>0.55693383069644797</v>
      </c>
      <c r="F13" s="18">
        <v>0.48600162306184602</v>
      </c>
      <c r="G13" s="18">
        <v>0.55746069686123501</v>
      </c>
      <c r="H13" s="18">
        <v>0.55979046512900399</v>
      </c>
      <c r="I13" s="18">
        <v>0.46212500486735097</v>
      </c>
      <c r="J13" s="18">
        <v>0.29910227002613998</v>
      </c>
    </row>
    <row r="14" spans="2:11" x14ac:dyDescent="0.3">
      <c r="B14" s="20" t="s">
        <v>54</v>
      </c>
      <c r="C14" s="18">
        <v>7.1601461374825301E-2</v>
      </c>
      <c r="D14" s="18">
        <v>7.5800000080317606E-2</v>
      </c>
      <c r="E14" s="18">
        <v>8.6074502135071701E-2</v>
      </c>
      <c r="F14" s="18">
        <v>9.7357087528543607E-2</v>
      </c>
      <c r="G14" s="18">
        <v>0.104910298181998</v>
      </c>
      <c r="H14" s="18">
        <v>0.112190680616677</v>
      </c>
      <c r="I14" s="18">
        <v>0.113331642955059</v>
      </c>
      <c r="J14" s="18">
        <v>0.272802528275853</v>
      </c>
    </row>
    <row r="15" spans="2:11" x14ac:dyDescent="0.3">
      <c r="B15" s="20" t="s">
        <v>55</v>
      </c>
      <c r="C15" s="19">
        <v>0.56043284447911901</v>
      </c>
      <c r="D15" s="19">
        <v>0.51194200038686999</v>
      </c>
      <c r="E15" s="19">
        <v>0.47085932856137602</v>
      </c>
      <c r="F15" s="19">
        <v>0.38864453553330203</v>
      </c>
      <c r="G15" s="19">
        <v>0.45255039867923702</v>
      </c>
      <c r="H15" s="19">
        <v>0.44759978451232701</v>
      </c>
      <c r="I15" s="19">
        <v>0.34879336191229199</v>
      </c>
      <c r="J15" s="19">
        <v>2.6299741750287899E-2</v>
      </c>
    </row>
    <row r="16" spans="2:11" x14ac:dyDescent="0.3">
      <c r="B16" s="16"/>
      <c r="C16" s="16"/>
      <c r="D16" s="16"/>
      <c r="E16" s="16"/>
      <c r="F16" s="16"/>
      <c r="G16" s="16"/>
      <c r="H16" s="16"/>
      <c r="I16" s="16"/>
      <c r="J16" s="16"/>
    </row>
    <row r="17" spans="2:2" x14ac:dyDescent="0.3">
      <c r="B17" t="s">
        <v>57</v>
      </c>
    </row>
    <row r="18" spans="2:2" x14ac:dyDescent="0.3">
      <c r="B18" t="s">
        <v>58</v>
      </c>
    </row>
    <row r="22" spans="2:2" x14ac:dyDescent="0.3">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194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0.122875883730859</v>
      </c>
      <c r="D9" s="14">
        <v>0.13461368152876599</v>
      </c>
      <c r="E9" s="14">
        <v>0.111892943904329</v>
      </c>
      <c r="F9" s="14"/>
      <c r="G9" s="14">
        <v>0.141668934008508</v>
      </c>
      <c r="H9" s="14">
        <v>0.152275918156831</v>
      </c>
      <c r="I9" s="14">
        <v>0.15988296119195899</v>
      </c>
      <c r="J9" s="14">
        <v>9.8546925658906007E-2</v>
      </c>
      <c r="K9" s="14">
        <v>0.11505949778107601</v>
      </c>
      <c r="L9" s="14">
        <v>8.1403572179235106E-2</v>
      </c>
      <c r="M9" s="14"/>
      <c r="N9" s="14">
        <v>0.18043594215373401</v>
      </c>
      <c r="O9" s="14">
        <v>0.125678262913374</v>
      </c>
      <c r="P9" s="14">
        <v>7.7523094176096E-2</v>
      </c>
      <c r="Q9" s="14">
        <v>0.189536857979478</v>
      </c>
      <c r="R9" s="14">
        <v>0.121688875924876</v>
      </c>
      <c r="S9" s="14"/>
      <c r="T9" s="14">
        <v>0.15107225589578299</v>
      </c>
      <c r="U9" s="14">
        <v>0.105137631100769</v>
      </c>
      <c r="V9" s="14"/>
      <c r="W9" s="14">
        <v>0.10255491953286899</v>
      </c>
      <c r="X9" s="14">
        <v>0.12754709416326701</v>
      </c>
      <c r="Y9" s="14"/>
      <c r="Z9" s="14">
        <v>0.165282264831804</v>
      </c>
      <c r="AA9" s="14">
        <v>9.56517254092943E-2</v>
      </c>
    </row>
    <row r="10" spans="2:27" x14ac:dyDescent="0.3">
      <c r="B10" s="15" t="s">
        <v>48</v>
      </c>
      <c r="C10" s="14">
        <v>0.43691458139814499</v>
      </c>
      <c r="D10" s="14">
        <v>0.449470241295371</v>
      </c>
      <c r="E10" s="14">
        <v>0.42510871316127702</v>
      </c>
      <c r="F10" s="14"/>
      <c r="G10" s="14">
        <v>0.427613246990595</v>
      </c>
      <c r="H10" s="14">
        <v>0.48073846242879498</v>
      </c>
      <c r="I10" s="14">
        <v>0.43628222917042098</v>
      </c>
      <c r="J10" s="14">
        <v>0.43709937101818402</v>
      </c>
      <c r="K10" s="14">
        <v>0.38663386838991898</v>
      </c>
      <c r="L10" s="14">
        <v>0.44159787185602001</v>
      </c>
      <c r="M10" s="14"/>
      <c r="N10" s="14">
        <v>0.55222686328972004</v>
      </c>
      <c r="O10" s="14">
        <v>0.43554662761808999</v>
      </c>
      <c r="P10" s="14">
        <v>0.38208229064351601</v>
      </c>
      <c r="Q10" s="14">
        <v>0.48063306016076002</v>
      </c>
      <c r="R10" s="14">
        <v>0.50142478525323897</v>
      </c>
      <c r="S10" s="14"/>
      <c r="T10" s="14">
        <v>0.42410953213514602</v>
      </c>
      <c r="U10" s="14">
        <v>0.44497019924285403</v>
      </c>
      <c r="V10" s="14"/>
      <c r="W10" s="14">
        <v>0.43659217724674498</v>
      </c>
      <c r="X10" s="14">
        <v>0.43698869292261799</v>
      </c>
      <c r="Y10" s="14"/>
      <c r="Z10" s="14">
        <v>0.484335563345765</v>
      </c>
      <c r="AA10" s="14">
        <v>0.40647113664314499</v>
      </c>
    </row>
    <row r="11" spans="2:27" x14ac:dyDescent="0.3">
      <c r="B11" s="15" t="s">
        <v>49</v>
      </c>
      <c r="C11" s="14">
        <v>0.23389323429060299</v>
      </c>
      <c r="D11" s="14">
        <v>0.23613848811270199</v>
      </c>
      <c r="E11" s="14">
        <v>0.232602573450992</v>
      </c>
      <c r="F11" s="14"/>
      <c r="G11" s="14">
        <v>0.25892579198458798</v>
      </c>
      <c r="H11" s="14">
        <v>0.213290943867703</v>
      </c>
      <c r="I11" s="14">
        <v>0.16743497172355901</v>
      </c>
      <c r="J11" s="14">
        <v>0.24124799826323801</v>
      </c>
      <c r="K11" s="14">
        <v>0.24440654776970799</v>
      </c>
      <c r="L11" s="14">
        <v>0.27494557524923902</v>
      </c>
      <c r="M11" s="14"/>
      <c r="N11" s="14">
        <v>0.15333217454904399</v>
      </c>
      <c r="O11" s="14">
        <v>0.26049892352354898</v>
      </c>
      <c r="P11" s="14">
        <v>0.270626524338068</v>
      </c>
      <c r="Q11" s="14">
        <v>0.17531139886715</v>
      </c>
      <c r="R11" s="14">
        <v>0.19795434162851</v>
      </c>
      <c r="S11" s="14"/>
      <c r="T11" s="14">
        <v>0.20994724748139501</v>
      </c>
      <c r="U11" s="14">
        <v>0.24895758232140899</v>
      </c>
      <c r="V11" s="14"/>
      <c r="W11" s="14">
        <v>0.26784335794117597</v>
      </c>
      <c r="X11" s="14">
        <v>0.226089068590937</v>
      </c>
      <c r="Y11" s="14"/>
      <c r="Z11" s="14">
        <v>0.20368851502117799</v>
      </c>
      <c r="AA11" s="14">
        <v>0.25328413816169298</v>
      </c>
    </row>
    <row r="12" spans="2:27" x14ac:dyDescent="0.3">
      <c r="B12" s="15" t="s">
        <v>50</v>
      </c>
      <c r="C12" s="14">
        <v>8.8863588353089495E-2</v>
      </c>
      <c r="D12" s="14">
        <v>0.102632838170138</v>
      </c>
      <c r="E12" s="14">
        <v>7.4965935496053002E-2</v>
      </c>
      <c r="F12" s="14"/>
      <c r="G12" s="14">
        <v>5.9792880536103599E-2</v>
      </c>
      <c r="H12" s="14">
        <v>7.0392481260405704E-2</v>
      </c>
      <c r="I12" s="14">
        <v>8.3490019009648905E-2</v>
      </c>
      <c r="J12" s="14">
        <v>9.3062185616639495E-2</v>
      </c>
      <c r="K12" s="14">
        <v>9.1843384666118397E-2</v>
      </c>
      <c r="L12" s="14">
        <v>0.122154462198397</v>
      </c>
      <c r="M12" s="14"/>
      <c r="N12" s="14">
        <v>4.0675897642618898E-2</v>
      </c>
      <c r="O12" s="14">
        <v>0.115816150987614</v>
      </c>
      <c r="P12" s="14">
        <v>0.135797736765609</v>
      </c>
      <c r="Q12" s="14">
        <v>8.7865810162077604E-2</v>
      </c>
      <c r="R12" s="14">
        <v>7.7341031516580894E-2</v>
      </c>
      <c r="S12" s="14"/>
      <c r="T12" s="14">
        <v>8.0572718247248098E-2</v>
      </c>
      <c r="U12" s="14">
        <v>9.4079349714177807E-2</v>
      </c>
      <c r="V12" s="14"/>
      <c r="W12" s="14">
        <v>8.3113228228580596E-2</v>
      </c>
      <c r="X12" s="14">
        <v>9.0185432235200397E-2</v>
      </c>
      <c r="Y12" s="14"/>
      <c r="Z12" s="14">
        <v>7.61432866915005E-2</v>
      </c>
      <c r="AA12" s="14">
        <v>9.7029800544335604E-2</v>
      </c>
    </row>
    <row r="13" spans="2:27" x14ac:dyDescent="0.3">
      <c r="B13" s="15" t="s">
        <v>51</v>
      </c>
      <c r="C13" s="14">
        <v>2.33270922635876E-2</v>
      </c>
      <c r="D13" s="14">
        <v>3.2516223488095602E-2</v>
      </c>
      <c r="E13" s="14">
        <v>1.444830081219E-2</v>
      </c>
      <c r="F13" s="14"/>
      <c r="G13" s="14">
        <v>2.0349691166022602E-2</v>
      </c>
      <c r="H13" s="14">
        <v>9.9300923643786902E-3</v>
      </c>
      <c r="I13" s="14">
        <v>2.05140599208079E-2</v>
      </c>
      <c r="J13" s="14">
        <v>1.2136482817883E-2</v>
      </c>
      <c r="K13" s="14">
        <v>5.75891732317542E-2</v>
      </c>
      <c r="L13" s="14">
        <v>2.4554354884252599E-2</v>
      </c>
      <c r="M13" s="14"/>
      <c r="N13" s="14">
        <v>6.1386540523643797E-3</v>
      </c>
      <c r="O13" s="14">
        <v>1.4746538162169901E-2</v>
      </c>
      <c r="P13" s="14">
        <v>7.2703170698230596E-2</v>
      </c>
      <c r="Q13" s="14">
        <v>9.2712412096712295E-3</v>
      </c>
      <c r="R13" s="14">
        <v>1.29495441379621E-2</v>
      </c>
      <c r="S13" s="14"/>
      <c r="T13" s="14">
        <v>2.4631674990793499E-2</v>
      </c>
      <c r="U13" s="14">
        <v>2.25063832072354E-2</v>
      </c>
      <c r="V13" s="14"/>
      <c r="W13" s="14">
        <v>2.71346894346608E-2</v>
      </c>
      <c r="X13" s="14">
        <v>2.2451834207196601E-2</v>
      </c>
      <c r="Y13" s="14"/>
      <c r="Z13" s="14">
        <v>1.7221791033509699E-2</v>
      </c>
      <c r="AA13" s="14">
        <v>2.7246589352783498E-2</v>
      </c>
    </row>
    <row r="14" spans="2:27" x14ac:dyDescent="0.3">
      <c r="B14" s="15" t="s">
        <v>102</v>
      </c>
      <c r="C14" s="14">
        <v>9.4125619963716003E-2</v>
      </c>
      <c r="D14" s="14">
        <v>4.4628527404926399E-2</v>
      </c>
      <c r="E14" s="14">
        <v>0.14098153317515899</v>
      </c>
      <c r="F14" s="14"/>
      <c r="G14" s="14">
        <v>9.1649455314181894E-2</v>
      </c>
      <c r="H14" s="14">
        <v>7.3372101921886201E-2</v>
      </c>
      <c r="I14" s="14">
        <v>0.13239575898360401</v>
      </c>
      <c r="J14" s="14">
        <v>0.11790703662514899</v>
      </c>
      <c r="K14" s="14">
        <v>0.104467528161425</v>
      </c>
      <c r="L14" s="14">
        <v>5.5344163632856103E-2</v>
      </c>
      <c r="M14" s="14"/>
      <c r="N14" s="14">
        <v>6.7190468312518598E-2</v>
      </c>
      <c r="O14" s="14">
        <v>4.7713496795203397E-2</v>
      </c>
      <c r="P14" s="14">
        <v>6.1267183378481201E-2</v>
      </c>
      <c r="Q14" s="14">
        <v>5.73816316208621E-2</v>
      </c>
      <c r="R14" s="14">
        <v>8.8641421538832005E-2</v>
      </c>
      <c r="S14" s="14"/>
      <c r="T14" s="14">
        <v>0.109666571249634</v>
      </c>
      <c r="U14" s="14">
        <v>8.4348854413555399E-2</v>
      </c>
      <c r="V14" s="14"/>
      <c r="W14" s="14">
        <v>8.2761627615968003E-2</v>
      </c>
      <c r="X14" s="14">
        <v>9.6737877880781406E-2</v>
      </c>
      <c r="Y14" s="14"/>
      <c r="Z14" s="14">
        <v>5.3328579076242298E-2</v>
      </c>
      <c r="AA14" s="14">
        <v>0.120316609888748</v>
      </c>
    </row>
    <row r="15" spans="2:27" x14ac:dyDescent="0.3">
      <c r="B15" s="15" t="s">
        <v>53</v>
      </c>
      <c r="C15" s="18">
        <v>0.55979046512900399</v>
      </c>
      <c r="D15" s="18">
        <v>0.58408392282413701</v>
      </c>
      <c r="E15" s="18">
        <v>0.53700165706560599</v>
      </c>
      <c r="F15" s="18"/>
      <c r="G15" s="18">
        <v>0.56928218099910299</v>
      </c>
      <c r="H15" s="18">
        <v>0.63301438058562698</v>
      </c>
      <c r="I15" s="18">
        <v>0.59616519036238003</v>
      </c>
      <c r="J15" s="18">
        <v>0.53564629667708996</v>
      </c>
      <c r="K15" s="18">
        <v>0.50169336617099503</v>
      </c>
      <c r="L15" s="18">
        <v>0.52300144403525495</v>
      </c>
      <c r="M15" s="18"/>
      <c r="N15" s="18">
        <v>0.73266280544345497</v>
      </c>
      <c r="O15" s="18">
        <v>0.56122489053146396</v>
      </c>
      <c r="P15" s="18">
        <v>0.459605384819612</v>
      </c>
      <c r="Q15" s="18">
        <v>0.67016991814023896</v>
      </c>
      <c r="R15" s="18">
        <v>0.62311366117811495</v>
      </c>
      <c r="S15" s="18"/>
      <c r="T15" s="18">
        <v>0.57518178803092901</v>
      </c>
      <c r="U15" s="18">
        <v>0.55010783034362298</v>
      </c>
      <c r="V15" s="18"/>
      <c r="W15" s="18">
        <v>0.53914709677961403</v>
      </c>
      <c r="X15" s="18">
        <v>0.56453578708588403</v>
      </c>
      <c r="Y15" s="18"/>
      <c r="Z15" s="18">
        <v>0.64961782817756897</v>
      </c>
      <c r="AA15" s="18">
        <v>0.50212286205244006</v>
      </c>
    </row>
    <row r="16" spans="2:27" x14ac:dyDescent="0.3">
      <c r="B16" s="15" t="s">
        <v>54</v>
      </c>
      <c r="C16" s="18">
        <v>0.112190680616677</v>
      </c>
      <c r="D16" s="18">
        <v>0.13514906165823401</v>
      </c>
      <c r="E16" s="18">
        <v>8.9414236308243106E-2</v>
      </c>
      <c r="F16" s="18"/>
      <c r="G16" s="18">
        <v>8.01425717021262E-2</v>
      </c>
      <c r="H16" s="18">
        <v>8.0322573624784399E-2</v>
      </c>
      <c r="I16" s="18">
        <v>0.104004078930457</v>
      </c>
      <c r="J16" s="18">
        <v>0.105198668434522</v>
      </c>
      <c r="K16" s="18">
        <v>0.14943255789787299</v>
      </c>
      <c r="L16" s="18">
        <v>0.14670881708264999</v>
      </c>
      <c r="M16" s="18"/>
      <c r="N16" s="18">
        <v>4.6814551694983303E-2</v>
      </c>
      <c r="O16" s="18">
        <v>0.130562689149784</v>
      </c>
      <c r="P16" s="18">
        <v>0.20850090746384001</v>
      </c>
      <c r="Q16" s="18">
        <v>9.71370513717488E-2</v>
      </c>
      <c r="R16" s="18">
        <v>9.0290575654543098E-2</v>
      </c>
      <c r="S16" s="18"/>
      <c r="T16" s="18">
        <v>0.105204393238042</v>
      </c>
      <c r="U16" s="18">
        <v>0.116585732921413</v>
      </c>
      <c r="V16" s="18"/>
      <c r="W16" s="18">
        <v>0.110247917663241</v>
      </c>
      <c r="X16" s="18">
        <v>0.11263726644239699</v>
      </c>
      <c r="Y16" s="18"/>
      <c r="Z16" s="18">
        <v>9.3365077725010195E-2</v>
      </c>
      <c r="AA16" s="18">
        <v>0.12427638989711901</v>
      </c>
    </row>
    <row r="17" spans="2:27" x14ac:dyDescent="0.3">
      <c r="B17" s="15" t="s">
        <v>55</v>
      </c>
      <c r="C17" s="19">
        <v>0.44759978451232701</v>
      </c>
      <c r="D17" s="19">
        <v>0.44893486116590398</v>
      </c>
      <c r="E17" s="19">
        <v>0.44758742075736202</v>
      </c>
      <c r="F17" s="19"/>
      <c r="G17" s="19">
        <v>0.48913960929697697</v>
      </c>
      <c r="H17" s="19">
        <v>0.55269180696084197</v>
      </c>
      <c r="I17" s="19">
        <v>0.49216111143192298</v>
      </c>
      <c r="J17" s="19">
        <v>0.43044762824256699</v>
      </c>
      <c r="K17" s="19">
        <v>0.35226080827312201</v>
      </c>
      <c r="L17" s="19">
        <v>0.37629262695260601</v>
      </c>
      <c r="M17" s="19"/>
      <c r="N17" s="19">
        <v>0.68584825374847103</v>
      </c>
      <c r="O17" s="19">
        <v>0.43066220138167999</v>
      </c>
      <c r="P17" s="19">
        <v>0.25110447735577202</v>
      </c>
      <c r="Q17" s="19">
        <v>0.57303286676848997</v>
      </c>
      <c r="R17" s="19">
        <v>0.53282308552357205</v>
      </c>
      <c r="S17" s="19"/>
      <c r="T17" s="19">
        <v>0.46997739479288803</v>
      </c>
      <c r="U17" s="19">
        <v>0.43352209742220899</v>
      </c>
      <c r="V17" s="19"/>
      <c r="W17" s="19">
        <v>0.42889917911637299</v>
      </c>
      <c r="X17" s="19">
        <v>0.45189852064348701</v>
      </c>
      <c r="Y17" s="19"/>
      <c r="Z17" s="19">
        <v>0.55625275045255895</v>
      </c>
      <c r="AA17" s="19">
        <v>0.37784647215532002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195</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0.148605873104973</v>
      </c>
      <c r="D9" s="14">
        <v>0.17827510538677999</v>
      </c>
      <c r="E9" s="14">
        <v>0.120220877655884</v>
      </c>
      <c r="F9" s="14"/>
      <c r="G9" s="14">
        <v>0.125052364408651</v>
      </c>
      <c r="H9" s="14">
        <v>0.17306435957654601</v>
      </c>
      <c r="I9" s="14">
        <v>0.20055588618285</v>
      </c>
      <c r="J9" s="14">
        <v>0.13854202321568901</v>
      </c>
      <c r="K9" s="14">
        <v>0.111068983414747</v>
      </c>
      <c r="L9" s="14">
        <v>0.13554258939727301</v>
      </c>
      <c r="M9" s="14"/>
      <c r="N9" s="14">
        <v>0.20498641272245099</v>
      </c>
      <c r="O9" s="14">
        <v>0.156216219517991</v>
      </c>
      <c r="P9" s="14">
        <v>0.117371194938188</v>
      </c>
      <c r="Q9" s="14">
        <v>0.21339086180472799</v>
      </c>
      <c r="R9" s="14">
        <v>0.131307516341758</v>
      </c>
      <c r="S9" s="14"/>
      <c r="T9" s="14">
        <v>0.16697335369421001</v>
      </c>
      <c r="U9" s="14">
        <v>0.13705094650078101</v>
      </c>
      <c r="V9" s="14"/>
      <c r="W9" s="14">
        <v>0.12977771914144701</v>
      </c>
      <c r="X9" s="14">
        <v>0.15293392901612399</v>
      </c>
      <c r="Y9" s="14"/>
      <c r="Z9" s="14">
        <v>0.17854325070278901</v>
      </c>
      <c r="AA9" s="14">
        <v>0.12938659793232099</v>
      </c>
    </row>
    <row r="10" spans="2:27" x14ac:dyDescent="0.3">
      <c r="B10" s="15" t="s">
        <v>48</v>
      </c>
      <c r="C10" s="14">
        <v>0.48342843274897102</v>
      </c>
      <c r="D10" s="14">
        <v>0.50255010355274099</v>
      </c>
      <c r="E10" s="14">
        <v>0.46662728283148702</v>
      </c>
      <c r="F10" s="14"/>
      <c r="G10" s="14">
        <v>0.47447406186808899</v>
      </c>
      <c r="H10" s="14">
        <v>0.49529136950644997</v>
      </c>
      <c r="I10" s="14">
        <v>0.43303109094604098</v>
      </c>
      <c r="J10" s="14">
        <v>0.46497618872003599</v>
      </c>
      <c r="K10" s="14">
        <v>0.47951224630766898</v>
      </c>
      <c r="L10" s="14">
        <v>0.53825038619600396</v>
      </c>
      <c r="M10" s="14"/>
      <c r="N10" s="14">
        <v>0.57186527027030698</v>
      </c>
      <c r="O10" s="14">
        <v>0.53262936929284999</v>
      </c>
      <c r="P10" s="14">
        <v>0.42290716763660002</v>
      </c>
      <c r="Q10" s="14">
        <v>0.51604194615663801</v>
      </c>
      <c r="R10" s="14">
        <v>0.46600067262665301</v>
      </c>
      <c r="S10" s="14"/>
      <c r="T10" s="14">
        <v>0.44822385078207699</v>
      </c>
      <c r="U10" s="14">
        <v>0.50557552901415403</v>
      </c>
      <c r="V10" s="14"/>
      <c r="W10" s="14">
        <v>0.51410577515033096</v>
      </c>
      <c r="X10" s="14">
        <v>0.476376586169863</v>
      </c>
      <c r="Y10" s="14"/>
      <c r="Z10" s="14">
        <v>0.52986091368078303</v>
      </c>
      <c r="AA10" s="14">
        <v>0.45361958843514899</v>
      </c>
    </row>
    <row r="11" spans="2:27" x14ac:dyDescent="0.3">
      <c r="B11" s="15" t="s">
        <v>49</v>
      </c>
      <c r="C11" s="14">
        <v>0.200971358024264</v>
      </c>
      <c r="D11" s="14">
        <v>0.193580638772408</v>
      </c>
      <c r="E11" s="14">
        <v>0.20815762979569399</v>
      </c>
      <c r="F11" s="14"/>
      <c r="G11" s="14">
        <v>0.20880209290940399</v>
      </c>
      <c r="H11" s="14">
        <v>0.19455709241291699</v>
      </c>
      <c r="I11" s="14">
        <v>0.15087604274455901</v>
      </c>
      <c r="J11" s="14">
        <v>0.22571935749754701</v>
      </c>
      <c r="K11" s="14">
        <v>0.21451311202256801</v>
      </c>
      <c r="L11" s="14">
        <v>0.21252587844697801</v>
      </c>
      <c r="M11" s="14"/>
      <c r="N11" s="14">
        <v>0.126538003702069</v>
      </c>
      <c r="O11" s="14">
        <v>0.19992742644696401</v>
      </c>
      <c r="P11" s="14">
        <v>0.25992520075375503</v>
      </c>
      <c r="Q11" s="14">
        <v>0.17208151863131699</v>
      </c>
      <c r="R11" s="14">
        <v>0.20810425650379699</v>
      </c>
      <c r="S11" s="14"/>
      <c r="T11" s="14">
        <v>0.200121387569344</v>
      </c>
      <c r="U11" s="14">
        <v>0.20150607187217701</v>
      </c>
      <c r="V11" s="14"/>
      <c r="W11" s="14">
        <v>0.20779866310678499</v>
      </c>
      <c r="X11" s="14">
        <v>0.199401955193967</v>
      </c>
      <c r="Y11" s="14"/>
      <c r="Z11" s="14">
        <v>0.18320189909069201</v>
      </c>
      <c r="AA11" s="14">
        <v>0.21237904127232499</v>
      </c>
    </row>
    <row r="12" spans="2:27" x14ac:dyDescent="0.3">
      <c r="B12" s="15" t="s">
        <v>50</v>
      </c>
      <c r="C12" s="14">
        <v>5.0466625266915997E-2</v>
      </c>
      <c r="D12" s="14">
        <v>5.0611563984988603E-2</v>
      </c>
      <c r="E12" s="14">
        <v>4.84763496644409E-2</v>
      </c>
      <c r="F12" s="14"/>
      <c r="G12" s="14">
        <v>7.5445526950994296E-2</v>
      </c>
      <c r="H12" s="14">
        <v>4.2422573371913901E-2</v>
      </c>
      <c r="I12" s="14">
        <v>4.3874021142641197E-2</v>
      </c>
      <c r="J12" s="14">
        <v>3.8357207745291097E-2</v>
      </c>
      <c r="K12" s="14">
        <v>6.5652653066521002E-2</v>
      </c>
      <c r="L12" s="14">
        <v>4.5371370759324202E-2</v>
      </c>
      <c r="M12" s="14"/>
      <c r="N12" s="14">
        <v>2.8009565476501401E-2</v>
      </c>
      <c r="O12" s="14">
        <v>4.2819740461186299E-2</v>
      </c>
      <c r="P12" s="14">
        <v>8.3319117300909504E-2</v>
      </c>
      <c r="Q12" s="14">
        <v>3.7214039426955302E-2</v>
      </c>
      <c r="R12" s="14">
        <v>3.70378952609111E-2</v>
      </c>
      <c r="S12" s="14"/>
      <c r="T12" s="14">
        <v>5.0045941950735903E-2</v>
      </c>
      <c r="U12" s="14">
        <v>5.0731275871469701E-2</v>
      </c>
      <c r="V12" s="14"/>
      <c r="W12" s="14">
        <v>5.6923322509102502E-2</v>
      </c>
      <c r="X12" s="14">
        <v>4.8982414615160501E-2</v>
      </c>
      <c r="Y12" s="14"/>
      <c r="Z12" s="14">
        <v>3.93992911061588E-2</v>
      </c>
      <c r="AA12" s="14">
        <v>5.7571661102746897E-2</v>
      </c>
    </row>
    <row r="13" spans="2:27" x14ac:dyDescent="0.3">
      <c r="B13" s="15" t="s">
        <v>51</v>
      </c>
      <c r="C13" s="14">
        <v>2.11348361079093E-2</v>
      </c>
      <c r="D13" s="14">
        <v>2.7675366063059099E-2</v>
      </c>
      <c r="E13" s="14">
        <v>1.4832646181334E-2</v>
      </c>
      <c r="F13" s="14"/>
      <c r="G13" s="14">
        <v>3.0015985482846001E-2</v>
      </c>
      <c r="H13" s="14">
        <v>7.3512208252214002E-3</v>
      </c>
      <c r="I13" s="14">
        <v>2.7250098480950901E-2</v>
      </c>
      <c r="J13" s="14">
        <v>1.46169577605233E-2</v>
      </c>
      <c r="K13" s="14">
        <v>4.33841103508016E-2</v>
      </c>
      <c r="L13" s="14">
        <v>1.18145356486629E-2</v>
      </c>
      <c r="M13" s="14"/>
      <c r="N13" s="14">
        <v>1.61163559566797E-2</v>
      </c>
      <c r="O13" s="14">
        <v>1.10059267837319E-2</v>
      </c>
      <c r="P13" s="14">
        <v>4.94215985332861E-2</v>
      </c>
      <c r="Q13" s="14">
        <v>1.0175526298316501E-2</v>
      </c>
      <c r="R13" s="14">
        <v>1.6101369820769599E-2</v>
      </c>
      <c r="S13" s="14"/>
      <c r="T13" s="14">
        <v>2.34296082239502E-2</v>
      </c>
      <c r="U13" s="14">
        <v>1.9691201895510199E-2</v>
      </c>
      <c r="V13" s="14"/>
      <c r="W13" s="14">
        <v>1.4377982634564201E-2</v>
      </c>
      <c r="X13" s="14">
        <v>2.2688044121437601E-2</v>
      </c>
      <c r="Y13" s="14"/>
      <c r="Z13" s="14">
        <v>1.49963217044447E-2</v>
      </c>
      <c r="AA13" s="14">
        <v>2.50756554761387E-2</v>
      </c>
    </row>
    <row r="14" spans="2:27" x14ac:dyDescent="0.3">
      <c r="B14" s="15" t="s">
        <v>102</v>
      </c>
      <c r="C14" s="14">
        <v>9.5392874746966394E-2</v>
      </c>
      <c r="D14" s="14">
        <v>4.7307222240024198E-2</v>
      </c>
      <c r="E14" s="14">
        <v>0.14168521387116101</v>
      </c>
      <c r="F14" s="14"/>
      <c r="G14" s="14">
        <v>8.6209968380016405E-2</v>
      </c>
      <c r="H14" s="14">
        <v>8.7313384306951194E-2</v>
      </c>
      <c r="I14" s="14">
        <v>0.14441286050295801</v>
      </c>
      <c r="J14" s="14">
        <v>0.117788265060914</v>
      </c>
      <c r="K14" s="14">
        <v>8.5868894837694401E-2</v>
      </c>
      <c r="L14" s="14">
        <v>5.64952395517581E-2</v>
      </c>
      <c r="M14" s="14"/>
      <c r="N14" s="14">
        <v>5.2484391871991498E-2</v>
      </c>
      <c r="O14" s="14">
        <v>5.7401317497277497E-2</v>
      </c>
      <c r="P14" s="14">
        <v>6.7055720837261606E-2</v>
      </c>
      <c r="Q14" s="14">
        <v>5.1096107682045401E-2</v>
      </c>
      <c r="R14" s="14">
        <v>0.14144828944611201</v>
      </c>
      <c r="S14" s="14"/>
      <c r="T14" s="14">
        <v>0.111205857779683</v>
      </c>
      <c r="U14" s="14">
        <v>8.5444974845907906E-2</v>
      </c>
      <c r="V14" s="14"/>
      <c r="W14" s="14">
        <v>7.7016537457769901E-2</v>
      </c>
      <c r="X14" s="14">
        <v>9.9617070883448303E-2</v>
      </c>
      <c r="Y14" s="14"/>
      <c r="Z14" s="14">
        <v>5.3998323715132801E-2</v>
      </c>
      <c r="AA14" s="14">
        <v>0.12196745578132</v>
      </c>
    </row>
    <row r="15" spans="2:27" x14ac:dyDescent="0.3">
      <c r="B15" s="15" t="s">
        <v>53</v>
      </c>
      <c r="C15" s="18">
        <v>0.63203430585394405</v>
      </c>
      <c r="D15" s="18">
        <v>0.68082520893952003</v>
      </c>
      <c r="E15" s="18">
        <v>0.58684816048736999</v>
      </c>
      <c r="F15" s="18"/>
      <c r="G15" s="18">
        <v>0.59952642627674002</v>
      </c>
      <c r="H15" s="18">
        <v>0.66835572908299701</v>
      </c>
      <c r="I15" s="18">
        <v>0.633586977128891</v>
      </c>
      <c r="J15" s="18">
        <v>0.60351821193572497</v>
      </c>
      <c r="K15" s="18">
        <v>0.590581229722415</v>
      </c>
      <c r="L15" s="18">
        <v>0.673792975593277</v>
      </c>
      <c r="M15" s="18"/>
      <c r="N15" s="18">
        <v>0.77685168299275797</v>
      </c>
      <c r="O15" s="18">
        <v>0.68884558881084101</v>
      </c>
      <c r="P15" s="18">
        <v>0.54027836257478801</v>
      </c>
      <c r="Q15" s="18">
        <v>0.729432807961366</v>
      </c>
      <c r="R15" s="18">
        <v>0.59730818896841098</v>
      </c>
      <c r="S15" s="18"/>
      <c r="T15" s="18">
        <v>0.61519720447628701</v>
      </c>
      <c r="U15" s="18">
        <v>0.64262647551493501</v>
      </c>
      <c r="V15" s="18"/>
      <c r="W15" s="18">
        <v>0.64388349429177805</v>
      </c>
      <c r="X15" s="18">
        <v>0.62931051518598702</v>
      </c>
      <c r="Y15" s="18"/>
      <c r="Z15" s="18">
        <v>0.70840416438357201</v>
      </c>
      <c r="AA15" s="18">
        <v>0.58300618636747004</v>
      </c>
    </row>
    <row r="16" spans="2:27" x14ac:dyDescent="0.3">
      <c r="B16" s="15" t="s">
        <v>54</v>
      </c>
      <c r="C16" s="18">
        <v>7.1601461374825301E-2</v>
      </c>
      <c r="D16" s="18">
        <v>7.8286930048047695E-2</v>
      </c>
      <c r="E16" s="18">
        <v>6.3308995845774901E-2</v>
      </c>
      <c r="F16" s="18"/>
      <c r="G16" s="18">
        <v>0.10546151243384</v>
      </c>
      <c r="H16" s="18">
        <v>4.9773794197135297E-2</v>
      </c>
      <c r="I16" s="18">
        <v>7.1124119623592094E-2</v>
      </c>
      <c r="J16" s="18">
        <v>5.2974165505814297E-2</v>
      </c>
      <c r="K16" s="18">
        <v>0.109036763417323</v>
      </c>
      <c r="L16" s="18">
        <v>5.7185906407987201E-2</v>
      </c>
      <c r="M16" s="18"/>
      <c r="N16" s="18">
        <v>4.4125921433181101E-2</v>
      </c>
      <c r="O16" s="18">
        <v>5.3825667244918197E-2</v>
      </c>
      <c r="P16" s="18">
        <v>0.132740715834196</v>
      </c>
      <c r="Q16" s="18">
        <v>4.7389565725271802E-2</v>
      </c>
      <c r="R16" s="18">
        <v>5.3139265081680702E-2</v>
      </c>
      <c r="S16" s="18"/>
      <c r="T16" s="18">
        <v>7.34755501746861E-2</v>
      </c>
      <c r="U16" s="18">
        <v>7.0422477766979893E-2</v>
      </c>
      <c r="V16" s="18"/>
      <c r="W16" s="18">
        <v>7.1301305143666699E-2</v>
      </c>
      <c r="X16" s="18">
        <v>7.1670458736598094E-2</v>
      </c>
      <c r="Y16" s="18"/>
      <c r="Z16" s="18">
        <v>5.4395612810603601E-2</v>
      </c>
      <c r="AA16" s="18">
        <v>8.2647316578885605E-2</v>
      </c>
    </row>
    <row r="17" spans="2:27" x14ac:dyDescent="0.3">
      <c r="B17" s="15" t="s">
        <v>55</v>
      </c>
      <c r="C17" s="19">
        <v>0.56043284447911901</v>
      </c>
      <c r="D17" s="19">
        <v>0.60253827889147304</v>
      </c>
      <c r="E17" s="19">
        <v>0.523539164641595</v>
      </c>
      <c r="F17" s="19"/>
      <c r="G17" s="19">
        <v>0.49406491384289902</v>
      </c>
      <c r="H17" s="19">
        <v>0.618581934885861</v>
      </c>
      <c r="I17" s="19">
        <v>0.56246285750529901</v>
      </c>
      <c r="J17" s="19">
        <v>0.55054404642991095</v>
      </c>
      <c r="K17" s="19">
        <v>0.48154446630509301</v>
      </c>
      <c r="L17" s="19">
        <v>0.61660706918528996</v>
      </c>
      <c r="M17" s="19"/>
      <c r="N17" s="19">
        <v>0.73272576155957703</v>
      </c>
      <c r="O17" s="19">
        <v>0.63501992156592202</v>
      </c>
      <c r="P17" s="19">
        <v>0.40753764674059301</v>
      </c>
      <c r="Q17" s="19">
        <v>0.68204324223609403</v>
      </c>
      <c r="R17" s="19">
        <v>0.54416892388672999</v>
      </c>
      <c r="S17" s="19"/>
      <c r="T17" s="19">
        <v>0.54172165430160102</v>
      </c>
      <c r="U17" s="19">
        <v>0.57220399774795505</v>
      </c>
      <c r="V17" s="19"/>
      <c r="W17" s="19">
        <v>0.57258218914811199</v>
      </c>
      <c r="X17" s="19">
        <v>0.55764005644938897</v>
      </c>
      <c r="Y17" s="19"/>
      <c r="Z17" s="19">
        <v>0.654008551572968</v>
      </c>
      <c r="AA17" s="19">
        <v>0.50035886978858402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196</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7.3990265136893899E-2</v>
      </c>
      <c r="D9" s="14">
        <v>0.101069286914024</v>
      </c>
      <c r="E9" s="14">
        <v>4.7845981881769299E-2</v>
      </c>
      <c r="F9" s="14"/>
      <c r="G9" s="14">
        <v>0.101621777749755</v>
      </c>
      <c r="H9" s="14">
        <v>0.13720397955767</v>
      </c>
      <c r="I9" s="14">
        <v>0.11478184090266</v>
      </c>
      <c r="J9" s="14">
        <v>5.8107485347473301E-2</v>
      </c>
      <c r="K9" s="14">
        <v>1.8842461645138399E-2</v>
      </c>
      <c r="L9" s="14">
        <v>2.10140258930234E-2</v>
      </c>
      <c r="M9" s="14"/>
      <c r="N9" s="14">
        <v>0.12332525410518499</v>
      </c>
      <c r="O9" s="14">
        <v>7.9018965983011405E-2</v>
      </c>
      <c r="P9" s="14">
        <v>6.1546290361530802E-2</v>
      </c>
      <c r="Q9" s="14">
        <v>9.6850274536300907E-2</v>
      </c>
      <c r="R9" s="14">
        <v>6.3697974282314995E-2</v>
      </c>
      <c r="S9" s="14"/>
      <c r="T9" s="14">
        <v>0.100924927683438</v>
      </c>
      <c r="U9" s="14">
        <v>5.7045750219787902E-2</v>
      </c>
      <c r="V9" s="14"/>
      <c r="W9" s="14">
        <v>2.3358476387921601E-2</v>
      </c>
      <c r="X9" s="14">
        <v>8.5629070141976099E-2</v>
      </c>
      <c r="Y9" s="14"/>
      <c r="Z9" s="14">
        <v>9.9031870565314206E-2</v>
      </c>
      <c r="AA9" s="14">
        <v>5.79139904558112E-2</v>
      </c>
    </row>
    <row r="10" spans="2:27" x14ac:dyDescent="0.3">
      <c r="B10" s="15" t="s">
        <v>48</v>
      </c>
      <c r="C10" s="14">
        <v>0.22511200488924599</v>
      </c>
      <c r="D10" s="14">
        <v>0.25615564522178602</v>
      </c>
      <c r="E10" s="14">
        <v>0.19568020490608101</v>
      </c>
      <c r="F10" s="14"/>
      <c r="G10" s="14">
        <v>0.28421462514686702</v>
      </c>
      <c r="H10" s="14">
        <v>0.26772302284125998</v>
      </c>
      <c r="I10" s="14">
        <v>0.26153595457634599</v>
      </c>
      <c r="J10" s="14">
        <v>0.23593441801449699</v>
      </c>
      <c r="K10" s="14">
        <v>0.177545314226004</v>
      </c>
      <c r="L10" s="14">
        <v>0.144774343246038</v>
      </c>
      <c r="M10" s="14"/>
      <c r="N10" s="14">
        <v>0.33450445705659199</v>
      </c>
      <c r="O10" s="14">
        <v>0.217902807387092</v>
      </c>
      <c r="P10" s="14">
        <v>0.17469811267802501</v>
      </c>
      <c r="Q10" s="14">
        <v>0.282280379480426</v>
      </c>
      <c r="R10" s="14">
        <v>0.19755743231703499</v>
      </c>
      <c r="S10" s="14"/>
      <c r="T10" s="14">
        <v>0.27486340668115999</v>
      </c>
      <c r="U10" s="14">
        <v>0.19381354817558799</v>
      </c>
      <c r="V10" s="14"/>
      <c r="W10" s="14">
        <v>0.16343508066319301</v>
      </c>
      <c r="X10" s="14">
        <v>0.239289771705649</v>
      </c>
      <c r="Y10" s="14"/>
      <c r="Z10" s="14">
        <v>0.27811760709572603</v>
      </c>
      <c r="AA10" s="14">
        <v>0.19108333116290199</v>
      </c>
    </row>
    <row r="11" spans="2:27" x14ac:dyDescent="0.3">
      <c r="B11" s="15" t="s">
        <v>49</v>
      </c>
      <c r="C11" s="14">
        <v>0.32570893100040199</v>
      </c>
      <c r="D11" s="14">
        <v>0.31729164712131602</v>
      </c>
      <c r="E11" s="14">
        <v>0.33517852210870103</v>
      </c>
      <c r="F11" s="14"/>
      <c r="G11" s="14">
        <v>0.309122180660996</v>
      </c>
      <c r="H11" s="14">
        <v>0.31296644370020099</v>
      </c>
      <c r="I11" s="14">
        <v>0.27861065121983503</v>
      </c>
      <c r="J11" s="14">
        <v>0.309453706674583</v>
      </c>
      <c r="K11" s="14">
        <v>0.34645238107575899</v>
      </c>
      <c r="L11" s="14">
        <v>0.38458765544644402</v>
      </c>
      <c r="M11" s="14"/>
      <c r="N11" s="14">
        <v>0.28302437037107803</v>
      </c>
      <c r="O11" s="14">
        <v>0.347813698159055</v>
      </c>
      <c r="P11" s="14">
        <v>0.31785719596364698</v>
      </c>
      <c r="Q11" s="14">
        <v>0.281064937160526</v>
      </c>
      <c r="R11" s="14">
        <v>0.34269455679374999</v>
      </c>
      <c r="S11" s="14"/>
      <c r="T11" s="14">
        <v>0.29769871156072403</v>
      </c>
      <c r="U11" s="14">
        <v>0.34333007551286399</v>
      </c>
      <c r="V11" s="14"/>
      <c r="W11" s="14">
        <v>0.37435855330530299</v>
      </c>
      <c r="X11" s="14">
        <v>0.31452576956036499</v>
      </c>
      <c r="Y11" s="14"/>
      <c r="Z11" s="14">
        <v>0.31750183114518898</v>
      </c>
      <c r="AA11" s="14">
        <v>0.33097774621213499</v>
      </c>
    </row>
    <row r="12" spans="2:27" x14ac:dyDescent="0.3">
      <c r="B12" s="15" t="s">
        <v>50</v>
      </c>
      <c r="C12" s="14">
        <v>0.21627180674907301</v>
      </c>
      <c r="D12" s="14">
        <v>0.21279250782339901</v>
      </c>
      <c r="E12" s="14">
        <v>0.21889032445493301</v>
      </c>
      <c r="F12" s="14"/>
      <c r="G12" s="14">
        <v>0.176761971246712</v>
      </c>
      <c r="H12" s="14">
        <v>0.15934592791844601</v>
      </c>
      <c r="I12" s="14">
        <v>0.17286316607101501</v>
      </c>
      <c r="J12" s="14">
        <v>0.22348415521030801</v>
      </c>
      <c r="K12" s="14">
        <v>0.22501291333310899</v>
      </c>
      <c r="L12" s="14">
        <v>0.31231630283774098</v>
      </c>
      <c r="M12" s="14"/>
      <c r="N12" s="14">
        <v>0.153550739467053</v>
      </c>
      <c r="O12" s="14">
        <v>0.24502855808193499</v>
      </c>
      <c r="P12" s="14">
        <v>0.26724508071477099</v>
      </c>
      <c r="Q12" s="14">
        <v>0.23394230629138901</v>
      </c>
      <c r="R12" s="14">
        <v>0.23782973877500299</v>
      </c>
      <c r="S12" s="14"/>
      <c r="T12" s="14">
        <v>0.16400557717915801</v>
      </c>
      <c r="U12" s="14">
        <v>0.249152334027925</v>
      </c>
      <c r="V12" s="14"/>
      <c r="W12" s="14">
        <v>0.26232649396906199</v>
      </c>
      <c r="X12" s="14">
        <v>0.20568514691801301</v>
      </c>
      <c r="Y12" s="14"/>
      <c r="Z12" s="14">
        <v>0.19805043323745899</v>
      </c>
      <c r="AA12" s="14">
        <v>0.22796961128786999</v>
      </c>
    </row>
    <row r="13" spans="2:27" x14ac:dyDescent="0.3">
      <c r="B13" s="15" t="s">
        <v>51</v>
      </c>
      <c r="C13" s="14">
        <v>5.6530721526779203E-2</v>
      </c>
      <c r="D13" s="14">
        <v>6.5937778904704994E-2</v>
      </c>
      <c r="E13" s="14">
        <v>4.7567099403064202E-2</v>
      </c>
      <c r="F13" s="14"/>
      <c r="G13" s="14">
        <v>5.7575393947633301E-2</v>
      </c>
      <c r="H13" s="14">
        <v>3.3830409586323801E-2</v>
      </c>
      <c r="I13" s="14">
        <v>4.0030499763768101E-2</v>
      </c>
      <c r="J13" s="14">
        <v>4.1914237189600599E-2</v>
      </c>
      <c r="K13" s="14">
        <v>0.112805611203045</v>
      </c>
      <c r="L13" s="14">
        <v>6.1764858689143803E-2</v>
      </c>
      <c r="M13" s="14"/>
      <c r="N13" s="14">
        <v>3.6863397191490101E-2</v>
      </c>
      <c r="O13" s="14">
        <v>5.2232087102102601E-2</v>
      </c>
      <c r="P13" s="14">
        <v>0.114867301207111</v>
      </c>
      <c r="Q13" s="14">
        <v>4.7596369117940698E-2</v>
      </c>
      <c r="R13" s="14">
        <v>3.8365245060902498E-2</v>
      </c>
      <c r="S13" s="14"/>
      <c r="T13" s="14">
        <v>4.4959300298484703E-2</v>
      </c>
      <c r="U13" s="14">
        <v>6.38102676980421E-2</v>
      </c>
      <c r="V13" s="14"/>
      <c r="W13" s="14">
        <v>5.7485699500374E-2</v>
      </c>
      <c r="X13" s="14">
        <v>5.6311199311715403E-2</v>
      </c>
      <c r="Y13" s="14"/>
      <c r="Z13" s="14">
        <v>4.2914470877168098E-2</v>
      </c>
      <c r="AA13" s="14">
        <v>6.5272117368804103E-2</v>
      </c>
    </row>
    <row r="14" spans="2:27" x14ac:dyDescent="0.3">
      <c r="B14" s="15" t="s">
        <v>102</v>
      </c>
      <c r="C14" s="14">
        <v>0.102386270697605</v>
      </c>
      <c r="D14" s="14">
        <v>4.6753134014769798E-2</v>
      </c>
      <c r="E14" s="14">
        <v>0.15483786724545101</v>
      </c>
      <c r="F14" s="14"/>
      <c r="G14" s="14">
        <v>7.0704051248036207E-2</v>
      </c>
      <c r="H14" s="14">
        <v>8.8930216396100006E-2</v>
      </c>
      <c r="I14" s="14">
        <v>0.13217788746637599</v>
      </c>
      <c r="J14" s="14">
        <v>0.131105997563538</v>
      </c>
      <c r="K14" s="14">
        <v>0.119341318516945</v>
      </c>
      <c r="L14" s="14">
        <v>7.554281388761E-2</v>
      </c>
      <c r="M14" s="14"/>
      <c r="N14" s="14">
        <v>6.8731781808601997E-2</v>
      </c>
      <c r="O14" s="14">
        <v>5.8003883286804003E-2</v>
      </c>
      <c r="P14" s="14">
        <v>6.3786019074914393E-2</v>
      </c>
      <c r="Q14" s="14">
        <v>5.8265733413418001E-2</v>
      </c>
      <c r="R14" s="14">
        <v>0.11985505277099499</v>
      </c>
      <c r="S14" s="14"/>
      <c r="T14" s="14">
        <v>0.11754807659703501</v>
      </c>
      <c r="U14" s="14">
        <v>9.2848024365792994E-2</v>
      </c>
      <c r="V14" s="14"/>
      <c r="W14" s="14">
        <v>0.119035696174147</v>
      </c>
      <c r="X14" s="14">
        <v>9.8559042362282606E-2</v>
      </c>
      <c r="Y14" s="14"/>
      <c r="Z14" s="14">
        <v>6.4383787079143995E-2</v>
      </c>
      <c r="AA14" s="14">
        <v>0.12678320351247799</v>
      </c>
    </row>
    <row r="15" spans="2:27" x14ac:dyDescent="0.3">
      <c r="B15" s="15" t="s">
        <v>53</v>
      </c>
      <c r="C15" s="18">
        <v>0.29910227002613998</v>
      </c>
      <c r="D15" s="18">
        <v>0.35722493213581002</v>
      </c>
      <c r="E15" s="18">
        <v>0.24352618678785101</v>
      </c>
      <c r="F15" s="18"/>
      <c r="G15" s="18">
        <v>0.38583640289662302</v>
      </c>
      <c r="H15" s="18">
        <v>0.40492700239892998</v>
      </c>
      <c r="I15" s="18">
        <v>0.37631779547900601</v>
      </c>
      <c r="J15" s="18">
        <v>0.29404190336197</v>
      </c>
      <c r="K15" s="18">
        <v>0.19638777587114201</v>
      </c>
      <c r="L15" s="18">
        <v>0.165788369139062</v>
      </c>
      <c r="M15" s="18"/>
      <c r="N15" s="18">
        <v>0.45782971116177701</v>
      </c>
      <c r="O15" s="18">
        <v>0.296921773370103</v>
      </c>
      <c r="P15" s="18">
        <v>0.23624440303955499</v>
      </c>
      <c r="Q15" s="18">
        <v>0.37913065401672702</v>
      </c>
      <c r="R15" s="18">
        <v>0.26125540659934998</v>
      </c>
      <c r="S15" s="18"/>
      <c r="T15" s="18">
        <v>0.37578833436459802</v>
      </c>
      <c r="U15" s="18">
        <v>0.25085929839537602</v>
      </c>
      <c r="V15" s="18"/>
      <c r="W15" s="18">
        <v>0.186793557051115</v>
      </c>
      <c r="X15" s="18">
        <v>0.32491884184762498</v>
      </c>
      <c r="Y15" s="18"/>
      <c r="Z15" s="18">
        <v>0.37714947766104001</v>
      </c>
      <c r="AA15" s="18">
        <v>0.24899732161871299</v>
      </c>
    </row>
    <row r="16" spans="2:27" x14ac:dyDescent="0.3">
      <c r="B16" s="15" t="s">
        <v>54</v>
      </c>
      <c r="C16" s="18">
        <v>0.272802528275853</v>
      </c>
      <c r="D16" s="18">
        <v>0.27873028672810402</v>
      </c>
      <c r="E16" s="18">
        <v>0.26645742385799698</v>
      </c>
      <c r="F16" s="18"/>
      <c r="G16" s="18">
        <v>0.234337365194345</v>
      </c>
      <c r="H16" s="18">
        <v>0.19317633750476901</v>
      </c>
      <c r="I16" s="18">
        <v>0.212893665834783</v>
      </c>
      <c r="J16" s="18">
        <v>0.26539839239990898</v>
      </c>
      <c r="K16" s="18">
        <v>0.33781852453615402</v>
      </c>
      <c r="L16" s="18">
        <v>0.37408116152688398</v>
      </c>
      <c r="M16" s="18"/>
      <c r="N16" s="18">
        <v>0.19041413665854301</v>
      </c>
      <c r="O16" s="18">
        <v>0.297260645184038</v>
      </c>
      <c r="P16" s="18">
        <v>0.38211238192188302</v>
      </c>
      <c r="Q16" s="18">
        <v>0.28153867540932997</v>
      </c>
      <c r="R16" s="18">
        <v>0.27619498383590502</v>
      </c>
      <c r="S16" s="18"/>
      <c r="T16" s="18">
        <v>0.208964877477643</v>
      </c>
      <c r="U16" s="18">
        <v>0.31296260172596702</v>
      </c>
      <c r="V16" s="18"/>
      <c r="W16" s="18">
        <v>0.31981219346943601</v>
      </c>
      <c r="X16" s="18">
        <v>0.26199634622972801</v>
      </c>
      <c r="Y16" s="18"/>
      <c r="Z16" s="18">
        <v>0.24096490411462701</v>
      </c>
      <c r="AA16" s="18">
        <v>0.29324172865667397</v>
      </c>
    </row>
    <row r="17" spans="2:27" x14ac:dyDescent="0.3">
      <c r="B17" s="15" t="s">
        <v>55</v>
      </c>
      <c r="C17" s="19">
        <v>2.6299741750287899E-2</v>
      </c>
      <c r="D17" s="19">
        <v>7.8494645407705704E-2</v>
      </c>
      <c r="E17" s="19">
        <v>-2.2931237070146201E-2</v>
      </c>
      <c r="F17" s="19"/>
      <c r="G17" s="19">
        <v>0.15149903770227799</v>
      </c>
      <c r="H17" s="19">
        <v>0.211750664894161</v>
      </c>
      <c r="I17" s="19">
        <v>0.16342412964422301</v>
      </c>
      <c r="J17" s="19">
        <v>2.86435109620615E-2</v>
      </c>
      <c r="K17" s="19">
        <v>-0.14143074866501201</v>
      </c>
      <c r="L17" s="19">
        <v>-0.208292792387823</v>
      </c>
      <c r="M17" s="19"/>
      <c r="N17" s="19">
        <v>0.267415574503234</v>
      </c>
      <c r="O17" s="19">
        <v>-3.3887181393488198E-4</v>
      </c>
      <c r="P17" s="19">
        <v>-0.145867978882327</v>
      </c>
      <c r="Q17" s="19">
        <v>9.7591978607397406E-2</v>
      </c>
      <c r="R17" s="19">
        <v>-1.49395772365549E-2</v>
      </c>
      <c r="S17" s="19"/>
      <c r="T17" s="19">
        <v>0.16682345688695499</v>
      </c>
      <c r="U17" s="19">
        <v>-6.21033033305909E-2</v>
      </c>
      <c r="V17" s="19"/>
      <c r="W17" s="19">
        <v>-0.13301863641832001</v>
      </c>
      <c r="X17" s="19">
        <v>6.2922495617896604E-2</v>
      </c>
      <c r="Y17" s="19"/>
      <c r="Z17" s="19">
        <v>0.136184573546413</v>
      </c>
      <c r="AA17" s="19">
        <v>-4.4244407037960502E-2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197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9.3768165155594704E-2</v>
      </c>
      <c r="D9" s="14">
        <v>0.11260383031111799</v>
      </c>
      <c r="E9" s="14">
        <v>7.5745589919460204E-2</v>
      </c>
      <c r="F9" s="14"/>
      <c r="G9" s="14">
        <v>9.1519930687598103E-2</v>
      </c>
      <c r="H9" s="14">
        <v>0.15562713543048001</v>
      </c>
      <c r="I9" s="14">
        <v>0.119895635096735</v>
      </c>
      <c r="J9" s="14">
        <v>7.6586317382584104E-2</v>
      </c>
      <c r="K9" s="14">
        <v>7.1756713541682296E-2</v>
      </c>
      <c r="L9" s="14">
        <v>5.24896073557551E-2</v>
      </c>
      <c r="M9" s="14"/>
      <c r="N9" s="14">
        <v>0.14647688252709701</v>
      </c>
      <c r="O9" s="14">
        <v>0.115930296056088</v>
      </c>
      <c r="P9" s="14">
        <v>6.1064489002043601E-2</v>
      </c>
      <c r="Q9" s="14">
        <v>0.123767043215778</v>
      </c>
      <c r="R9" s="14">
        <v>5.8093629671476903E-2</v>
      </c>
      <c r="S9" s="14"/>
      <c r="T9" s="14">
        <v>0.12788555231409199</v>
      </c>
      <c r="U9" s="14">
        <v>7.2305019863135603E-2</v>
      </c>
      <c r="V9" s="14"/>
      <c r="W9" s="14">
        <v>6.1851403612888198E-2</v>
      </c>
      <c r="X9" s="14">
        <v>0.101104918866411</v>
      </c>
      <c r="Y9" s="14"/>
      <c r="Z9" s="14">
        <v>0.13238159772649599</v>
      </c>
      <c r="AA9" s="14">
        <v>6.8979013750598797E-2</v>
      </c>
    </row>
    <row r="10" spans="2:27" x14ac:dyDescent="0.3">
      <c r="B10" s="15" t="s">
        <v>48</v>
      </c>
      <c r="C10" s="14">
        <v>0.39223345790625103</v>
      </c>
      <c r="D10" s="14">
        <v>0.42050460180183402</v>
      </c>
      <c r="E10" s="14">
        <v>0.36615120261095602</v>
      </c>
      <c r="F10" s="14"/>
      <c r="G10" s="14">
        <v>0.434030407502833</v>
      </c>
      <c r="H10" s="14">
        <v>0.40779623712193103</v>
      </c>
      <c r="I10" s="14">
        <v>0.39099364281645099</v>
      </c>
      <c r="J10" s="14">
        <v>0.40129699426237703</v>
      </c>
      <c r="K10" s="14">
        <v>0.34490079107710397</v>
      </c>
      <c r="L10" s="14">
        <v>0.37722280091496302</v>
      </c>
      <c r="M10" s="14"/>
      <c r="N10" s="14">
        <v>0.47474921019053901</v>
      </c>
      <c r="O10" s="14">
        <v>0.38768844102630201</v>
      </c>
      <c r="P10" s="14">
        <v>0.39451413448307299</v>
      </c>
      <c r="Q10" s="14">
        <v>0.42644551861773</v>
      </c>
      <c r="R10" s="14">
        <v>0.39982836988940801</v>
      </c>
      <c r="S10" s="14"/>
      <c r="T10" s="14">
        <v>0.40926248960900402</v>
      </c>
      <c r="U10" s="14">
        <v>0.38152054545700298</v>
      </c>
      <c r="V10" s="14"/>
      <c r="W10" s="14">
        <v>0.36800141521451302</v>
      </c>
      <c r="X10" s="14">
        <v>0.39780371380146101</v>
      </c>
      <c r="Y10" s="14"/>
      <c r="Z10" s="14">
        <v>0.40483141390206501</v>
      </c>
      <c r="AA10" s="14">
        <v>0.38414578950225098</v>
      </c>
    </row>
    <row r="11" spans="2:27" x14ac:dyDescent="0.3">
      <c r="B11" s="15" t="s">
        <v>49</v>
      </c>
      <c r="C11" s="14">
        <v>0.27413661113465299</v>
      </c>
      <c r="D11" s="14">
        <v>0.27564714933614898</v>
      </c>
      <c r="E11" s="14">
        <v>0.27371801104333199</v>
      </c>
      <c r="F11" s="14"/>
      <c r="G11" s="14">
        <v>0.26924677120364099</v>
      </c>
      <c r="H11" s="14">
        <v>0.223495752788819</v>
      </c>
      <c r="I11" s="14">
        <v>0.23112357435755501</v>
      </c>
      <c r="J11" s="14">
        <v>0.27145970706694</v>
      </c>
      <c r="K11" s="14">
        <v>0.31756913263933301</v>
      </c>
      <c r="L11" s="14">
        <v>0.326481451450786</v>
      </c>
      <c r="M11" s="14"/>
      <c r="N11" s="14">
        <v>0.20257290557060301</v>
      </c>
      <c r="O11" s="14">
        <v>0.31267616408089399</v>
      </c>
      <c r="P11" s="14">
        <v>0.26678867335835899</v>
      </c>
      <c r="Q11" s="14">
        <v>0.29491602374565601</v>
      </c>
      <c r="R11" s="14">
        <v>0.29565867877391699</v>
      </c>
      <c r="S11" s="14"/>
      <c r="T11" s="14">
        <v>0.22891800340225299</v>
      </c>
      <c r="U11" s="14">
        <v>0.30258350078579899</v>
      </c>
      <c r="V11" s="14"/>
      <c r="W11" s="14">
        <v>0.31075628339296701</v>
      </c>
      <c r="X11" s="14">
        <v>0.26571879230392498</v>
      </c>
      <c r="Y11" s="14"/>
      <c r="Z11" s="14">
        <v>0.26687792493651902</v>
      </c>
      <c r="AA11" s="14">
        <v>0.27879656129154401</v>
      </c>
    </row>
    <row r="12" spans="2:27" x14ac:dyDescent="0.3">
      <c r="B12" s="15" t="s">
        <v>50</v>
      </c>
      <c r="C12" s="14">
        <v>8.1584384142876804E-2</v>
      </c>
      <c r="D12" s="14">
        <v>9.4474608139409E-2</v>
      </c>
      <c r="E12" s="14">
        <v>6.8516631513088302E-2</v>
      </c>
      <c r="F12" s="14"/>
      <c r="G12" s="14">
        <v>4.2743931993453499E-2</v>
      </c>
      <c r="H12" s="14">
        <v>8.7336587395641499E-2</v>
      </c>
      <c r="I12" s="14">
        <v>7.1829427141352598E-2</v>
      </c>
      <c r="J12" s="14">
        <v>7.4557993283681498E-2</v>
      </c>
      <c r="K12" s="14">
        <v>0.109856263471394</v>
      </c>
      <c r="L12" s="14">
        <v>9.7383076052318801E-2</v>
      </c>
      <c r="M12" s="14"/>
      <c r="N12" s="14">
        <v>5.24419870431286E-2</v>
      </c>
      <c r="O12" s="14">
        <v>8.8405158570389497E-2</v>
      </c>
      <c r="P12" s="14">
        <v>0.130468273625577</v>
      </c>
      <c r="Q12" s="14">
        <v>5.4977662783508997E-2</v>
      </c>
      <c r="R12" s="14">
        <v>7.8568876427329806E-2</v>
      </c>
      <c r="S12" s="14"/>
      <c r="T12" s="14">
        <v>8.0430053602006196E-2</v>
      </c>
      <c r="U12" s="14">
        <v>8.2310570002278496E-2</v>
      </c>
      <c r="V12" s="14"/>
      <c r="W12" s="14">
        <v>9.4198839470507598E-2</v>
      </c>
      <c r="X12" s="14">
        <v>7.8684680430422205E-2</v>
      </c>
      <c r="Y12" s="14"/>
      <c r="Z12" s="14">
        <v>8.2738244929776897E-2</v>
      </c>
      <c r="AA12" s="14">
        <v>8.0843625607767797E-2</v>
      </c>
    </row>
    <row r="13" spans="2:27" x14ac:dyDescent="0.3">
      <c r="B13" s="15" t="s">
        <v>51</v>
      </c>
      <c r="C13" s="14">
        <v>1.57727033856668E-2</v>
      </c>
      <c r="D13" s="14">
        <v>2.2196288566123299E-2</v>
      </c>
      <c r="E13" s="14">
        <v>9.5640025739765697E-3</v>
      </c>
      <c r="F13" s="14"/>
      <c r="G13" s="14">
        <v>3.1158093455821601E-2</v>
      </c>
      <c r="H13" s="14">
        <v>8.6380434688572705E-3</v>
      </c>
      <c r="I13" s="14">
        <v>2.29557923520976E-2</v>
      </c>
      <c r="J13" s="14">
        <v>3.2203616184710402E-3</v>
      </c>
      <c r="K13" s="14">
        <v>2.5891369317975099E-2</v>
      </c>
      <c r="L13" s="14">
        <v>8.8869844501654194E-3</v>
      </c>
      <c r="M13" s="14"/>
      <c r="N13" s="14">
        <v>1.15928835877902E-2</v>
      </c>
      <c r="O13" s="14">
        <v>1.0492113271974701E-2</v>
      </c>
      <c r="P13" s="14">
        <v>3.5088099623763101E-2</v>
      </c>
      <c r="Q13" s="14">
        <v>1.39272837474014E-2</v>
      </c>
      <c r="R13" s="14">
        <v>1.7937128255198002E-2</v>
      </c>
      <c r="S13" s="14"/>
      <c r="T13" s="14">
        <v>1.48790427288956E-2</v>
      </c>
      <c r="U13" s="14">
        <v>1.6334902607703601E-2</v>
      </c>
      <c r="V13" s="14"/>
      <c r="W13" s="14">
        <v>5.8921795178674997E-3</v>
      </c>
      <c r="X13" s="14">
        <v>1.80439541845577E-2</v>
      </c>
      <c r="Y13" s="14"/>
      <c r="Z13" s="14">
        <v>1.40712635816394E-2</v>
      </c>
      <c r="AA13" s="14">
        <v>1.68649981157734E-2</v>
      </c>
    </row>
    <row r="14" spans="2:27" x14ac:dyDescent="0.3">
      <c r="B14" s="15" t="s">
        <v>102</v>
      </c>
      <c r="C14" s="14">
        <v>0.142504678274957</v>
      </c>
      <c r="D14" s="14">
        <v>7.4573521845367002E-2</v>
      </c>
      <c r="E14" s="14">
        <v>0.20630456233918701</v>
      </c>
      <c r="F14" s="14"/>
      <c r="G14" s="14">
        <v>0.13130086515665301</v>
      </c>
      <c r="H14" s="14">
        <v>0.11710624379427099</v>
      </c>
      <c r="I14" s="14">
        <v>0.16320192823580901</v>
      </c>
      <c r="J14" s="14">
        <v>0.172878626385946</v>
      </c>
      <c r="K14" s="14">
        <v>0.13002572995251299</v>
      </c>
      <c r="L14" s="14">
        <v>0.13753607977601201</v>
      </c>
      <c r="M14" s="14"/>
      <c r="N14" s="14">
        <v>0.112166131080842</v>
      </c>
      <c r="O14" s="14">
        <v>8.4807826994351798E-2</v>
      </c>
      <c r="P14" s="14">
        <v>0.112076329907184</v>
      </c>
      <c r="Q14" s="14">
        <v>8.5966467889925596E-2</v>
      </c>
      <c r="R14" s="14">
        <v>0.14991331698266899</v>
      </c>
      <c r="S14" s="14"/>
      <c r="T14" s="14">
        <v>0.13862485834374899</v>
      </c>
      <c r="U14" s="14">
        <v>0.14494546128408001</v>
      </c>
      <c r="V14" s="14"/>
      <c r="W14" s="14">
        <v>0.15929987879125801</v>
      </c>
      <c r="X14" s="14">
        <v>0.138643940413223</v>
      </c>
      <c r="Y14" s="14"/>
      <c r="Z14" s="14">
        <v>9.9099554923503405E-2</v>
      </c>
      <c r="AA14" s="14">
        <v>0.17037001173206501</v>
      </c>
    </row>
    <row r="15" spans="2:27" x14ac:dyDescent="0.3">
      <c r="B15" s="15" t="s">
        <v>53</v>
      </c>
      <c r="C15" s="18">
        <v>0.48600162306184602</v>
      </c>
      <c r="D15" s="18">
        <v>0.533108432112952</v>
      </c>
      <c r="E15" s="18">
        <v>0.44189679253041703</v>
      </c>
      <c r="F15" s="18"/>
      <c r="G15" s="18">
        <v>0.52555033819043095</v>
      </c>
      <c r="H15" s="18">
        <v>0.56342337255241204</v>
      </c>
      <c r="I15" s="18">
        <v>0.51088927791318595</v>
      </c>
      <c r="J15" s="18">
        <v>0.47788331164496101</v>
      </c>
      <c r="K15" s="18">
        <v>0.41665750461878598</v>
      </c>
      <c r="L15" s="18">
        <v>0.42971240827071899</v>
      </c>
      <c r="M15" s="18"/>
      <c r="N15" s="18">
        <v>0.62122609271763596</v>
      </c>
      <c r="O15" s="18">
        <v>0.50361873708239002</v>
      </c>
      <c r="P15" s="18">
        <v>0.45557862348511702</v>
      </c>
      <c r="Q15" s="18">
        <v>0.55021256183350797</v>
      </c>
      <c r="R15" s="18">
        <v>0.45792199956088497</v>
      </c>
      <c r="S15" s="18"/>
      <c r="T15" s="18">
        <v>0.53714804192309595</v>
      </c>
      <c r="U15" s="18">
        <v>0.45382556532013901</v>
      </c>
      <c r="V15" s="18"/>
      <c r="W15" s="18">
        <v>0.42985281882740101</v>
      </c>
      <c r="X15" s="18">
        <v>0.498908632667872</v>
      </c>
      <c r="Y15" s="18"/>
      <c r="Z15" s="18">
        <v>0.53721301162856105</v>
      </c>
      <c r="AA15" s="18">
        <v>0.45312480325284898</v>
      </c>
    </row>
    <row r="16" spans="2:27" x14ac:dyDescent="0.3">
      <c r="B16" s="15" t="s">
        <v>54</v>
      </c>
      <c r="C16" s="18">
        <v>9.7357087528543607E-2</v>
      </c>
      <c r="D16" s="18">
        <v>0.116670896705532</v>
      </c>
      <c r="E16" s="18">
        <v>7.8080634087064796E-2</v>
      </c>
      <c r="F16" s="18"/>
      <c r="G16" s="18">
        <v>7.3902025449275099E-2</v>
      </c>
      <c r="H16" s="18">
        <v>9.5974630864498797E-2</v>
      </c>
      <c r="I16" s="18">
        <v>9.4785219493450201E-2</v>
      </c>
      <c r="J16" s="18">
        <v>7.7778354902152597E-2</v>
      </c>
      <c r="K16" s="18">
        <v>0.13574763278936899</v>
      </c>
      <c r="L16" s="18">
        <v>0.106270060502484</v>
      </c>
      <c r="M16" s="18"/>
      <c r="N16" s="18">
        <v>6.4034870630918797E-2</v>
      </c>
      <c r="O16" s="18">
        <v>9.8897271842364104E-2</v>
      </c>
      <c r="P16" s="18">
        <v>0.16555637324934</v>
      </c>
      <c r="Q16" s="18">
        <v>6.8904946530910394E-2</v>
      </c>
      <c r="R16" s="18">
        <v>9.6506004682527805E-2</v>
      </c>
      <c r="S16" s="18"/>
      <c r="T16" s="18">
        <v>9.5309096330901802E-2</v>
      </c>
      <c r="U16" s="18">
        <v>9.8645472609981993E-2</v>
      </c>
      <c r="V16" s="18"/>
      <c r="W16" s="18">
        <v>0.100091018988375</v>
      </c>
      <c r="X16" s="18">
        <v>9.6728634614979894E-2</v>
      </c>
      <c r="Y16" s="18"/>
      <c r="Z16" s="18">
        <v>9.6809508511416398E-2</v>
      </c>
      <c r="AA16" s="18">
        <v>9.7708623723541194E-2</v>
      </c>
    </row>
    <row r="17" spans="2:27" x14ac:dyDescent="0.3">
      <c r="B17" s="15" t="s">
        <v>55</v>
      </c>
      <c r="C17" s="19">
        <v>0.38864453553330203</v>
      </c>
      <c r="D17" s="19">
        <v>0.41643753540741901</v>
      </c>
      <c r="E17" s="19">
        <v>0.36381615844335202</v>
      </c>
      <c r="F17" s="19"/>
      <c r="G17" s="19">
        <v>0.45164831274115602</v>
      </c>
      <c r="H17" s="19">
        <v>0.46744874168791301</v>
      </c>
      <c r="I17" s="19">
        <v>0.41610405841973602</v>
      </c>
      <c r="J17" s="19">
        <v>0.40010495674280799</v>
      </c>
      <c r="K17" s="19">
        <v>0.28090987182941701</v>
      </c>
      <c r="L17" s="19">
        <v>0.323442347768234</v>
      </c>
      <c r="M17" s="19"/>
      <c r="N17" s="19">
        <v>0.55719122208671701</v>
      </c>
      <c r="O17" s="19">
        <v>0.404721465240026</v>
      </c>
      <c r="P17" s="19">
        <v>0.29002225023577699</v>
      </c>
      <c r="Q17" s="19">
        <v>0.48130761530259702</v>
      </c>
      <c r="R17" s="19">
        <v>0.36141599487835802</v>
      </c>
      <c r="S17" s="19"/>
      <c r="T17" s="19">
        <v>0.441838945592194</v>
      </c>
      <c r="U17" s="19">
        <v>0.35518009271015699</v>
      </c>
      <c r="V17" s="19"/>
      <c r="W17" s="19">
        <v>0.32976179983902598</v>
      </c>
      <c r="X17" s="19">
        <v>0.40217999805289201</v>
      </c>
      <c r="Y17" s="19"/>
      <c r="Z17" s="19">
        <v>0.44040350311714399</v>
      </c>
      <c r="AA17" s="19">
        <v>0.35541617952930799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198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9.9171895084294207E-2</v>
      </c>
      <c r="D9" s="14">
        <v>0.116529341072625</v>
      </c>
      <c r="E9" s="14">
        <v>8.2612876342029004E-2</v>
      </c>
      <c r="F9" s="14"/>
      <c r="G9" s="14">
        <v>8.9998530224335294E-2</v>
      </c>
      <c r="H9" s="14">
        <v>0.13246384583572901</v>
      </c>
      <c r="I9" s="14">
        <v>0.14561873779711601</v>
      </c>
      <c r="J9" s="14">
        <v>8.8094446636269405E-2</v>
      </c>
      <c r="K9" s="14">
        <v>8.2608666594390395E-2</v>
      </c>
      <c r="L9" s="14">
        <v>6.0596277775585801E-2</v>
      </c>
      <c r="M9" s="14"/>
      <c r="N9" s="14">
        <v>0.149405251119447</v>
      </c>
      <c r="O9" s="14">
        <v>9.6241902014898906E-2</v>
      </c>
      <c r="P9" s="14">
        <v>7.0181791498125506E-2</v>
      </c>
      <c r="Q9" s="14">
        <v>0.13145908449180199</v>
      </c>
      <c r="R9" s="14">
        <v>0.121755151618513</v>
      </c>
      <c r="S9" s="14"/>
      <c r="T9" s="14">
        <v>0.13355431233153001</v>
      </c>
      <c r="U9" s="14">
        <v>7.7542020162891107E-2</v>
      </c>
      <c r="V9" s="14"/>
      <c r="W9" s="14">
        <v>6.3202676629660795E-2</v>
      </c>
      <c r="X9" s="14">
        <v>0.10744019312634499</v>
      </c>
      <c r="Y9" s="14"/>
      <c r="Z9" s="14">
        <v>0.132741742140736</v>
      </c>
      <c r="AA9" s="14">
        <v>7.7620637764793096E-2</v>
      </c>
    </row>
    <row r="10" spans="2:27" x14ac:dyDescent="0.3">
      <c r="B10" s="15" t="s">
        <v>48</v>
      </c>
      <c r="C10" s="14">
        <v>0.45828880177694098</v>
      </c>
      <c r="D10" s="14">
        <v>0.46801487123089303</v>
      </c>
      <c r="E10" s="14">
        <v>0.44851781873472402</v>
      </c>
      <c r="F10" s="14"/>
      <c r="G10" s="14">
        <v>0.48005891587301602</v>
      </c>
      <c r="H10" s="14">
        <v>0.449086926719582</v>
      </c>
      <c r="I10" s="14">
        <v>0.44979145659165198</v>
      </c>
      <c r="J10" s="14">
        <v>0.43166705201974798</v>
      </c>
      <c r="K10" s="14">
        <v>0.443079516217185</v>
      </c>
      <c r="L10" s="14">
        <v>0.48995929580072201</v>
      </c>
      <c r="M10" s="14"/>
      <c r="N10" s="14">
        <v>0.56295660307456696</v>
      </c>
      <c r="O10" s="14">
        <v>0.46754839457724401</v>
      </c>
      <c r="P10" s="14">
        <v>0.38598850583456601</v>
      </c>
      <c r="Q10" s="14">
        <v>0.50074025689214197</v>
      </c>
      <c r="R10" s="14">
        <v>0.45725053883547001</v>
      </c>
      <c r="S10" s="14"/>
      <c r="T10" s="14">
        <v>0.43244207632862097</v>
      </c>
      <c r="U10" s="14">
        <v>0.474548898749033</v>
      </c>
      <c r="V10" s="14"/>
      <c r="W10" s="14">
        <v>0.48463247674037802</v>
      </c>
      <c r="X10" s="14">
        <v>0.45223314181325902</v>
      </c>
      <c r="Y10" s="14"/>
      <c r="Z10" s="14">
        <v>0.50824236068952899</v>
      </c>
      <c r="AA10" s="14">
        <v>0.42621948670559101</v>
      </c>
    </row>
    <row r="11" spans="2:27" x14ac:dyDescent="0.3">
      <c r="B11" s="15" t="s">
        <v>49</v>
      </c>
      <c r="C11" s="14">
        <v>0.243061761034331</v>
      </c>
      <c r="D11" s="14">
        <v>0.24167241105208101</v>
      </c>
      <c r="E11" s="14">
        <v>0.24535379350903899</v>
      </c>
      <c r="F11" s="14"/>
      <c r="G11" s="14">
        <v>0.246246906328144</v>
      </c>
      <c r="H11" s="14">
        <v>0.229104869503686</v>
      </c>
      <c r="I11" s="14">
        <v>0.19336109174147401</v>
      </c>
      <c r="J11" s="14">
        <v>0.26013772672934798</v>
      </c>
      <c r="K11" s="14">
        <v>0.28168625061497199</v>
      </c>
      <c r="L11" s="14">
        <v>0.25289984544733102</v>
      </c>
      <c r="M11" s="14"/>
      <c r="N11" s="14">
        <v>0.164406069821941</v>
      </c>
      <c r="O11" s="14">
        <v>0.28666854418797399</v>
      </c>
      <c r="P11" s="14">
        <v>0.26519192830706101</v>
      </c>
      <c r="Q11" s="14">
        <v>0.263750365755691</v>
      </c>
      <c r="R11" s="14">
        <v>0.23546473509412499</v>
      </c>
      <c r="S11" s="14"/>
      <c r="T11" s="14">
        <v>0.23798792181575901</v>
      </c>
      <c r="U11" s="14">
        <v>0.24625369797349</v>
      </c>
      <c r="V11" s="14"/>
      <c r="W11" s="14">
        <v>0.26493811385690602</v>
      </c>
      <c r="X11" s="14">
        <v>0.23803301109253699</v>
      </c>
      <c r="Y11" s="14"/>
      <c r="Z11" s="14">
        <v>0.225263543753976</v>
      </c>
      <c r="AA11" s="14">
        <v>0.25448790664030901</v>
      </c>
    </row>
    <row r="12" spans="2:27" x14ac:dyDescent="0.3">
      <c r="B12" s="15" t="s">
        <v>50</v>
      </c>
      <c r="C12" s="14">
        <v>8.6108501345651497E-2</v>
      </c>
      <c r="D12" s="14">
        <v>0.1042364561438</v>
      </c>
      <c r="E12" s="14">
        <v>6.7946127896866396E-2</v>
      </c>
      <c r="F12" s="14"/>
      <c r="G12" s="14">
        <v>7.7391919968841399E-2</v>
      </c>
      <c r="H12" s="14">
        <v>6.7058744747784296E-2</v>
      </c>
      <c r="I12" s="14">
        <v>7.3654831389567799E-2</v>
      </c>
      <c r="J12" s="14">
        <v>8.5079411933331905E-2</v>
      </c>
      <c r="K12" s="14">
        <v>7.0641703287696297E-2</v>
      </c>
      <c r="L12" s="14">
        <v>0.12869685697522101</v>
      </c>
      <c r="M12" s="14"/>
      <c r="N12" s="14">
        <v>6.0911138491525303E-2</v>
      </c>
      <c r="O12" s="14">
        <v>8.3031682524349407E-2</v>
      </c>
      <c r="P12" s="14">
        <v>0.149008092177463</v>
      </c>
      <c r="Q12" s="14">
        <v>6.6740502407573302E-2</v>
      </c>
      <c r="R12" s="14">
        <v>3.6911644100220201E-2</v>
      </c>
      <c r="S12" s="14"/>
      <c r="T12" s="14">
        <v>6.5420398088720605E-2</v>
      </c>
      <c r="U12" s="14">
        <v>9.9123324666267804E-2</v>
      </c>
      <c r="V12" s="14"/>
      <c r="W12" s="14">
        <v>0.10271009529341101</v>
      </c>
      <c r="X12" s="14">
        <v>8.2292268115387701E-2</v>
      </c>
      <c r="Y12" s="14"/>
      <c r="Z12" s="14">
        <v>6.2041891751035999E-2</v>
      </c>
      <c r="AA12" s="14">
        <v>0.10155884567726201</v>
      </c>
    </row>
    <row r="13" spans="2:27" x14ac:dyDescent="0.3">
      <c r="B13" s="15" t="s">
        <v>51</v>
      </c>
      <c r="C13" s="14">
        <v>1.8801796836346599E-2</v>
      </c>
      <c r="D13" s="14">
        <v>2.6907382380329099E-2</v>
      </c>
      <c r="E13" s="14">
        <v>1.09631228940309E-2</v>
      </c>
      <c r="F13" s="14"/>
      <c r="G13" s="14">
        <v>2.0542786387549101E-2</v>
      </c>
      <c r="H13" s="14">
        <v>1.1660520887549399E-2</v>
      </c>
      <c r="I13" s="14">
        <v>1.55053254631193E-2</v>
      </c>
      <c r="J13" s="14">
        <v>9.0967087277265494E-3</v>
      </c>
      <c r="K13" s="14">
        <v>4.98283373571397E-2</v>
      </c>
      <c r="L13" s="14">
        <v>1.3171291029943201E-2</v>
      </c>
      <c r="M13" s="14"/>
      <c r="N13" s="14">
        <v>4.85953712813165E-3</v>
      </c>
      <c r="O13" s="14">
        <v>1.7463160566629402E-2</v>
      </c>
      <c r="P13" s="14">
        <v>5.3559261425538102E-2</v>
      </c>
      <c r="Q13" s="14">
        <v>4.3465142878376098E-3</v>
      </c>
      <c r="R13" s="14">
        <v>6.7613620198171001E-3</v>
      </c>
      <c r="S13" s="14"/>
      <c r="T13" s="14">
        <v>2.0152657931307501E-2</v>
      </c>
      <c r="U13" s="14">
        <v>1.7951974198511501E-2</v>
      </c>
      <c r="V13" s="14"/>
      <c r="W13" s="14">
        <v>1.27664389138041E-2</v>
      </c>
      <c r="X13" s="14">
        <v>2.01891535885367E-2</v>
      </c>
      <c r="Y13" s="14"/>
      <c r="Z13" s="14">
        <v>1.45355359619953E-2</v>
      </c>
      <c r="AA13" s="14">
        <v>2.1540662037033299E-2</v>
      </c>
    </row>
    <row r="14" spans="2:27" x14ac:dyDescent="0.3">
      <c r="B14" s="15" t="s">
        <v>102</v>
      </c>
      <c r="C14" s="14">
        <v>9.4567243922435901E-2</v>
      </c>
      <c r="D14" s="14">
        <v>4.2639538120272401E-2</v>
      </c>
      <c r="E14" s="14">
        <v>0.14460626062331</v>
      </c>
      <c r="F14" s="14"/>
      <c r="G14" s="14">
        <v>8.5760941218114006E-2</v>
      </c>
      <c r="H14" s="14">
        <v>0.11062509230567</v>
      </c>
      <c r="I14" s="14">
        <v>0.12206855701707101</v>
      </c>
      <c r="J14" s="14">
        <v>0.12592465395357599</v>
      </c>
      <c r="K14" s="14">
        <v>7.2155525928616696E-2</v>
      </c>
      <c r="L14" s="14">
        <v>5.4676432971196398E-2</v>
      </c>
      <c r="M14" s="14"/>
      <c r="N14" s="14">
        <v>5.7461400364387898E-2</v>
      </c>
      <c r="O14" s="14">
        <v>4.90463161289049E-2</v>
      </c>
      <c r="P14" s="14">
        <v>7.6070420757247403E-2</v>
      </c>
      <c r="Q14" s="14">
        <v>3.2963276164954203E-2</v>
      </c>
      <c r="R14" s="14">
        <v>0.141856568331855</v>
      </c>
      <c r="S14" s="14"/>
      <c r="T14" s="14">
        <v>0.110442633504063</v>
      </c>
      <c r="U14" s="14">
        <v>8.4580084249805995E-2</v>
      </c>
      <c r="V14" s="14"/>
      <c r="W14" s="14">
        <v>7.1750198565840001E-2</v>
      </c>
      <c r="X14" s="14">
        <v>9.9812232263933695E-2</v>
      </c>
      <c r="Y14" s="14"/>
      <c r="Z14" s="14">
        <v>5.7174925702726698E-2</v>
      </c>
      <c r="AA14" s="14">
        <v>0.118572461175011</v>
      </c>
    </row>
    <row r="15" spans="2:27" x14ac:dyDescent="0.3">
      <c r="B15" s="15" t="s">
        <v>53</v>
      </c>
      <c r="C15" s="18">
        <v>0.55746069686123501</v>
      </c>
      <c r="D15" s="18">
        <v>0.58454421230351805</v>
      </c>
      <c r="E15" s="18">
        <v>0.53113069507675303</v>
      </c>
      <c r="F15" s="18"/>
      <c r="G15" s="18">
        <v>0.57005744609735198</v>
      </c>
      <c r="H15" s="18">
        <v>0.58155077255531096</v>
      </c>
      <c r="I15" s="18">
        <v>0.59541019438876797</v>
      </c>
      <c r="J15" s="18">
        <v>0.51976149865601695</v>
      </c>
      <c r="K15" s="18">
        <v>0.52568818281157503</v>
      </c>
      <c r="L15" s="18">
        <v>0.55055557357630802</v>
      </c>
      <c r="M15" s="18"/>
      <c r="N15" s="18">
        <v>0.71236185419401399</v>
      </c>
      <c r="O15" s="18">
        <v>0.56379029659214197</v>
      </c>
      <c r="P15" s="18">
        <v>0.45617029733269099</v>
      </c>
      <c r="Q15" s="18">
        <v>0.63219934138394396</v>
      </c>
      <c r="R15" s="18">
        <v>0.57900569045398298</v>
      </c>
      <c r="S15" s="18"/>
      <c r="T15" s="18">
        <v>0.56599638866015101</v>
      </c>
      <c r="U15" s="18">
        <v>0.55209091891192497</v>
      </c>
      <c r="V15" s="18"/>
      <c r="W15" s="18">
        <v>0.54783515337003896</v>
      </c>
      <c r="X15" s="18">
        <v>0.55967333493960503</v>
      </c>
      <c r="Y15" s="18"/>
      <c r="Z15" s="18">
        <v>0.64098410283026597</v>
      </c>
      <c r="AA15" s="18">
        <v>0.50384012447038395</v>
      </c>
    </row>
    <row r="16" spans="2:27" x14ac:dyDescent="0.3">
      <c r="B16" s="15" t="s">
        <v>54</v>
      </c>
      <c r="C16" s="18">
        <v>0.104910298181998</v>
      </c>
      <c r="D16" s="18">
        <v>0.131143838524129</v>
      </c>
      <c r="E16" s="18">
        <v>7.8909250790897306E-2</v>
      </c>
      <c r="F16" s="18"/>
      <c r="G16" s="18">
        <v>9.7934706356390497E-2</v>
      </c>
      <c r="H16" s="18">
        <v>7.8719265635333699E-2</v>
      </c>
      <c r="I16" s="18">
        <v>8.9160156852687106E-2</v>
      </c>
      <c r="J16" s="18">
        <v>9.4176120661058502E-2</v>
      </c>
      <c r="K16" s="18">
        <v>0.120470040644836</v>
      </c>
      <c r="L16" s="18">
        <v>0.14186814800516501</v>
      </c>
      <c r="M16" s="18"/>
      <c r="N16" s="18">
        <v>6.5770675619657007E-2</v>
      </c>
      <c r="O16" s="18">
        <v>0.100494843090979</v>
      </c>
      <c r="P16" s="18">
        <v>0.20256735360300099</v>
      </c>
      <c r="Q16" s="18">
        <v>7.1087016695410898E-2</v>
      </c>
      <c r="R16" s="18">
        <v>4.36730061200373E-2</v>
      </c>
      <c r="S16" s="18"/>
      <c r="T16" s="18">
        <v>8.5573056020028196E-2</v>
      </c>
      <c r="U16" s="18">
        <v>0.11707529886477901</v>
      </c>
      <c r="V16" s="18"/>
      <c r="W16" s="18">
        <v>0.115476534207215</v>
      </c>
      <c r="X16" s="18">
        <v>0.10248142170392401</v>
      </c>
      <c r="Y16" s="18"/>
      <c r="Z16" s="18">
        <v>7.6577427713031193E-2</v>
      </c>
      <c r="AA16" s="18">
        <v>0.123099507714295</v>
      </c>
    </row>
    <row r="17" spans="2:27" x14ac:dyDescent="0.3">
      <c r="B17" s="15" t="s">
        <v>55</v>
      </c>
      <c r="C17" s="19">
        <v>0.45255039867923702</v>
      </c>
      <c r="D17" s="19">
        <v>0.45340037377938902</v>
      </c>
      <c r="E17" s="19">
        <v>0.45222144428585598</v>
      </c>
      <c r="F17" s="19"/>
      <c r="G17" s="19">
        <v>0.47212273974096097</v>
      </c>
      <c r="H17" s="19">
        <v>0.50283150691997702</v>
      </c>
      <c r="I17" s="19">
        <v>0.506250037536081</v>
      </c>
      <c r="J17" s="19">
        <v>0.42558537799495899</v>
      </c>
      <c r="K17" s="19">
        <v>0.40521814216674001</v>
      </c>
      <c r="L17" s="19">
        <v>0.40868742557114301</v>
      </c>
      <c r="M17" s="19"/>
      <c r="N17" s="19">
        <v>0.646591178574357</v>
      </c>
      <c r="O17" s="19">
        <v>0.46329545350116402</v>
      </c>
      <c r="P17" s="19">
        <v>0.25360294372969</v>
      </c>
      <c r="Q17" s="19">
        <v>0.561112324688533</v>
      </c>
      <c r="R17" s="19">
        <v>0.53533268433394599</v>
      </c>
      <c r="S17" s="19"/>
      <c r="T17" s="19">
        <v>0.48042333264012199</v>
      </c>
      <c r="U17" s="19">
        <v>0.435015620047145</v>
      </c>
      <c r="V17" s="19"/>
      <c r="W17" s="19">
        <v>0.43235861916282398</v>
      </c>
      <c r="X17" s="19">
        <v>0.45719191323568098</v>
      </c>
      <c r="Y17" s="19"/>
      <c r="Z17" s="19">
        <v>0.56440667511723497</v>
      </c>
      <c r="AA17" s="19">
        <v>0.380740616756089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199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8.40248391466734E-2</v>
      </c>
      <c r="D9" s="14">
        <v>0.10235257802992501</v>
      </c>
      <c r="E9" s="14">
        <v>6.6460480474406405E-2</v>
      </c>
      <c r="F9" s="14"/>
      <c r="G9" s="14">
        <v>0.112319651789789</v>
      </c>
      <c r="H9" s="14">
        <v>0.110168362308341</v>
      </c>
      <c r="I9" s="14">
        <v>0.13165956725434599</v>
      </c>
      <c r="J9" s="14">
        <v>6.6881357982698494E-2</v>
      </c>
      <c r="K9" s="14">
        <v>6.9192662229297999E-2</v>
      </c>
      <c r="L9" s="14">
        <v>2.91348949801905E-2</v>
      </c>
      <c r="M9" s="14"/>
      <c r="N9" s="14">
        <v>0.14261858642463399</v>
      </c>
      <c r="O9" s="14">
        <v>9.7084256866924706E-2</v>
      </c>
      <c r="P9" s="14">
        <v>6.6428110354792999E-2</v>
      </c>
      <c r="Q9" s="14">
        <v>0.1055055057472</v>
      </c>
      <c r="R9" s="14">
        <v>5.73079560512086E-2</v>
      </c>
      <c r="S9" s="14"/>
      <c r="T9" s="14">
        <v>0.125138793894709</v>
      </c>
      <c r="U9" s="14">
        <v>5.8160174299825999E-2</v>
      </c>
      <c r="V9" s="14"/>
      <c r="W9" s="14">
        <v>4.3524931672959601E-2</v>
      </c>
      <c r="X9" s="14">
        <v>9.3334613449679804E-2</v>
      </c>
      <c r="Y9" s="14"/>
      <c r="Z9" s="14">
        <v>0.110750851541844</v>
      </c>
      <c r="AA9" s="14">
        <v>6.6867204520453999E-2</v>
      </c>
    </row>
    <row r="10" spans="2:27" x14ac:dyDescent="0.3">
      <c r="B10" s="15" t="s">
        <v>48</v>
      </c>
      <c r="C10" s="14">
        <v>0.37810016572067701</v>
      </c>
      <c r="D10" s="14">
        <v>0.38615186790873601</v>
      </c>
      <c r="E10" s="14">
        <v>0.37089669849826601</v>
      </c>
      <c r="F10" s="14"/>
      <c r="G10" s="14">
        <v>0.41217360648076601</v>
      </c>
      <c r="H10" s="14">
        <v>0.46964628610418202</v>
      </c>
      <c r="I10" s="14">
        <v>0.40075550608814903</v>
      </c>
      <c r="J10" s="14">
        <v>0.426543364025673</v>
      </c>
      <c r="K10" s="14">
        <v>0.29453973819028101</v>
      </c>
      <c r="L10" s="14">
        <v>0.27950764815927098</v>
      </c>
      <c r="M10" s="14"/>
      <c r="N10" s="14">
        <v>0.45810348799247502</v>
      </c>
      <c r="O10" s="14">
        <v>0.33592608092975801</v>
      </c>
      <c r="P10" s="14">
        <v>0.33636968551785701</v>
      </c>
      <c r="Q10" s="14">
        <v>0.41175389160658799</v>
      </c>
      <c r="R10" s="14">
        <v>0.38766973617108402</v>
      </c>
      <c r="S10" s="14"/>
      <c r="T10" s="14">
        <v>0.40257421738601701</v>
      </c>
      <c r="U10" s="14">
        <v>0.36270361368262</v>
      </c>
      <c r="V10" s="14"/>
      <c r="W10" s="14">
        <v>0.31031943960540798</v>
      </c>
      <c r="X10" s="14">
        <v>0.39368102260625398</v>
      </c>
      <c r="Y10" s="14"/>
      <c r="Z10" s="14">
        <v>0.434174215101153</v>
      </c>
      <c r="AA10" s="14">
        <v>0.34210160233392101</v>
      </c>
    </row>
    <row r="11" spans="2:27" x14ac:dyDescent="0.3">
      <c r="B11" s="15" t="s">
        <v>49</v>
      </c>
      <c r="C11" s="14">
        <v>0.30588328135110399</v>
      </c>
      <c r="D11" s="14">
        <v>0.31135940022921599</v>
      </c>
      <c r="E11" s="14">
        <v>0.29967335626333702</v>
      </c>
      <c r="F11" s="14"/>
      <c r="G11" s="14">
        <v>0.257489489139899</v>
      </c>
      <c r="H11" s="14">
        <v>0.26649728336085399</v>
      </c>
      <c r="I11" s="14">
        <v>0.23143708000653601</v>
      </c>
      <c r="J11" s="14">
        <v>0.271779518900995</v>
      </c>
      <c r="K11" s="14">
        <v>0.34431166587675599</v>
      </c>
      <c r="L11" s="14">
        <v>0.43235146957005099</v>
      </c>
      <c r="M11" s="14"/>
      <c r="N11" s="14">
        <v>0.245391522652807</v>
      </c>
      <c r="O11" s="14">
        <v>0.38079565208358501</v>
      </c>
      <c r="P11" s="14">
        <v>0.30797307442348698</v>
      </c>
      <c r="Q11" s="14">
        <v>0.28084313429609498</v>
      </c>
      <c r="R11" s="14">
        <v>0.33293724020882398</v>
      </c>
      <c r="S11" s="14"/>
      <c r="T11" s="14">
        <v>0.26774756095584701</v>
      </c>
      <c r="U11" s="14">
        <v>0.32987434795516402</v>
      </c>
      <c r="V11" s="14"/>
      <c r="W11" s="14">
        <v>0.38913155271582101</v>
      </c>
      <c r="X11" s="14">
        <v>0.28674687670563798</v>
      </c>
      <c r="Y11" s="14"/>
      <c r="Z11" s="14">
        <v>0.28392290163918199</v>
      </c>
      <c r="AA11" s="14">
        <v>0.31998146276997902</v>
      </c>
    </row>
    <row r="12" spans="2:27" x14ac:dyDescent="0.3">
      <c r="B12" s="15" t="s">
        <v>50</v>
      </c>
      <c r="C12" s="14">
        <v>9.5578891587610196E-2</v>
      </c>
      <c r="D12" s="14">
        <v>0.108936945615527</v>
      </c>
      <c r="E12" s="14">
        <v>8.29094564395539E-2</v>
      </c>
      <c r="F12" s="14"/>
      <c r="G12" s="14">
        <v>9.2947612693942597E-2</v>
      </c>
      <c r="H12" s="14">
        <v>4.6113049792654098E-2</v>
      </c>
      <c r="I12" s="14">
        <v>8.2563942791642406E-2</v>
      </c>
      <c r="J12" s="14">
        <v>8.0536638003878294E-2</v>
      </c>
      <c r="K12" s="14">
        <v>0.12933584597429801</v>
      </c>
      <c r="L12" s="14">
        <v>0.13761363642795801</v>
      </c>
      <c r="M12" s="14"/>
      <c r="N12" s="14">
        <v>5.5450106503992E-2</v>
      </c>
      <c r="O12" s="14">
        <v>0.114437760225028</v>
      </c>
      <c r="P12" s="14">
        <v>0.14978012931433399</v>
      </c>
      <c r="Q12" s="14">
        <v>8.7995793789786697E-2</v>
      </c>
      <c r="R12" s="14">
        <v>7.8867451057503493E-2</v>
      </c>
      <c r="S12" s="14"/>
      <c r="T12" s="14">
        <v>7.4293035000099497E-2</v>
      </c>
      <c r="U12" s="14">
        <v>0.108969759724428</v>
      </c>
      <c r="V12" s="14"/>
      <c r="W12" s="14">
        <v>0.12282054577771299</v>
      </c>
      <c r="X12" s="14">
        <v>8.9316811796069706E-2</v>
      </c>
      <c r="Y12" s="14"/>
      <c r="Z12" s="14">
        <v>8.5933236593159698E-2</v>
      </c>
      <c r="AA12" s="14">
        <v>0.101771234151788</v>
      </c>
    </row>
    <row r="13" spans="2:27" x14ac:dyDescent="0.3">
      <c r="B13" s="15" t="s">
        <v>51</v>
      </c>
      <c r="C13" s="14">
        <v>1.7752751367448999E-2</v>
      </c>
      <c r="D13" s="14">
        <v>2.51282762410685E-2</v>
      </c>
      <c r="E13" s="14">
        <v>1.0622579279667499E-2</v>
      </c>
      <c r="F13" s="14"/>
      <c r="G13" s="14">
        <v>4.2800695920981902E-2</v>
      </c>
      <c r="H13" s="14">
        <v>2.6881160993425402E-3</v>
      </c>
      <c r="I13" s="14">
        <v>1.42732750220577E-2</v>
      </c>
      <c r="J13" s="14">
        <v>9.2736683887700098E-3</v>
      </c>
      <c r="K13" s="14">
        <v>3.5628781221708997E-2</v>
      </c>
      <c r="L13" s="14">
        <v>1.10397625229225E-2</v>
      </c>
      <c r="M13" s="14"/>
      <c r="N13" s="14">
        <v>1.32591765569739E-2</v>
      </c>
      <c r="O13" s="14">
        <v>6.32175742878588E-3</v>
      </c>
      <c r="P13" s="14">
        <v>4.8006002534162699E-2</v>
      </c>
      <c r="Q13" s="14">
        <v>5.4980012508068603E-3</v>
      </c>
      <c r="R13" s="14">
        <v>6.7613620198171001E-3</v>
      </c>
      <c r="S13" s="14"/>
      <c r="T13" s="14">
        <v>1.1654760868565499E-2</v>
      </c>
      <c r="U13" s="14">
        <v>2.1588978786082701E-2</v>
      </c>
      <c r="V13" s="14"/>
      <c r="W13" s="14">
        <v>6.3549105725042698E-3</v>
      </c>
      <c r="X13" s="14">
        <v>2.0372790077695501E-2</v>
      </c>
      <c r="Y13" s="14"/>
      <c r="Z13" s="14">
        <v>1.9380105052230399E-2</v>
      </c>
      <c r="AA13" s="14">
        <v>1.6708018635971399E-2</v>
      </c>
    </row>
    <row r="14" spans="2:27" x14ac:dyDescent="0.3">
      <c r="B14" s="15" t="s">
        <v>102</v>
      </c>
      <c r="C14" s="14">
        <v>0.118660070826486</v>
      </c>
      <c r="D14" s="14">
        <v>6.6070931975528199E-2</v>
      </c>
      <c r="E14" s="14">
        <v>0.16943742904476899</v>
      </c>
      <c r="F14" s="14"/>
      <c r="G14" s="14">
        <v>8.2268943974620604E-2</v>
      </c>
      <c r="H14" s="14">
        <v>0.104886902334627</v>
      </c>
      <c r="I14" s="14">
        <v>0.13931062883727</v>
      </c>
      <c r="J14" s="14">
        <v>0.14498545269798499</v>
      </c>
      <c r="K14" s="14">
        <v>0.126991306507658</v>
      </c>
      <c r="L14" s="14">
        <v>0.110352588339608</v>
      </c>
      <c r="M14" s="14"/>
      <c r="N14" s="14">
        <v>8.5177119869118495E-2</v>
      </c>
      <c r="O14" s="14">
        <v>6.5434492465918898E-2</v>
      </c>
      <c r="P14" s="14">
        <v>9.1442997855365901E-2</v>
      </c>
      <c r="Q14" s="14">
        <v>0.108403673309524</v>
      </c>
      <c r="R14" s="14">
        <v>0.13645625449156301</v>
      </c>
      <c r="S14" s="14"/>
      <c r="T14" s="14">
        <v>0.118591631894762</v>
      </c>
      <c r="U14" s="14">
        <v>0.11870312555187899</v>
      </c>
      <c r="V14" s="14"/>
      <c r="W14" s="14">
        <v>0.12784861965559399</v>
      </c>
      <c r="X14" s="14">
        <v>0.116547885364663</v>
      </c>
      <c r="Y14" s="14"/>
      <c r="Z14" s="14">
        <v>6.5838690072430595E-2</v>
      </c>
      <c r="AA14" s="14">
        <v>0.152570477587887</v>
      </c>
    </row>
    <row r="15" spans="2:27" x14ac:dyDescent="0.3">
      <c r="B15" s="15" t="s">
        <v>53</v>
      </c>
      <c r="C15" s="18">
        <v>0.46212500486735097</v>
      </c>
      <c r="D15" s="18">
        <v>0.48850444593866099</v>
      </c>
      <c r="E15" s="18">
        <v>0.43735717897267301</v>
      </c>
      <c r="F15" s="18"/>
      <c r="G15" s="18">
        <v>0.52449325827055604</v>
      </c>
      <c r="H15" s="18">
        <v>0.57981464841252295</v>
      </c>
      <c r="I15" s="18">
        <v>0.53241507334249405</v>
      </c>
      <c r="J15" s="18">
        <v>0.49342472200837201</v>
      </c>
      <c r="K15" s="18">
        <v>0.36373240041957899</v>
      </c>
      <c r="L15" s="18">
        <v>0.30864254313946099</v>
      </c>
      <c r="M15" s="18"/>
      <c r="N15" s="18">
        <v>0.60072207441710901</v>
      </c>
      <c r="O15" s="18">
        <v>0.43301033779668202</v>
      </c>
      <c r="P15" s="18">
        <v>0.40279779587265002</v>
      </c>
      <c r="Q15" s="18">
        <v>0.51725939735378801</v>
      </c>
      <c r="R15" s="18">
        <v>0.444977692222292</v>
      </c>
      <c r="S15" s="18"/>
      <c r="T15" s="18">
        <v>0.52771301128072601</v>
      </c>
      <c r="U15" s="18">
        <v>0.420863787982446</v>
      </c>
      <c r="V15" s="18"/>
      <c r="W15" s="18">
        <v>0.35384437127836799</v>
      </c>
      <c r="X15" s="18">
        <v>0.48701563605593401</v>
      </c>
      <c r="Y15" s="18"/>
      <c r="Z15" s="18">
        <v>0.544925066642997</v>
      </c>
      <c r="AA15" s="18">
        <v>0.40896880685437498</v>
      </c>
    </row>
    <row r="16" spans="2:27" x14ac:dyDescent="0.3">
      <c r="B16" s="15" t="s">
        <v>54</v>
      </c>
      <c r="C16" s="18">
        <v>0.113331642955059</v>
      </c>
      <c r="D16" s="18">
        <v>0.134065221856596</v>
      </c>
      <c r="E16" s="18">
        <v>9.3532035719221501E-2</v>
      </c>
      <c r="F16" s="18"/>
      <c r="G16" s="18">
        <v>0.13574830861492501</v>
      </c>
      <c r="H16" s="18">
        <v>4.8801165891996699E-2</v>
      </c>
      <c r="I16" s="18">
        <v>9.6837217813700097E-2</v>
      </c>
      <c r="J16" s="18">
        <v>8.9810306392648295E-2</v>
      </c>
      <c r="K16" s="18">
        <v>0.16496462719600699</v>
      </c>
      <c r="L16" s="18">
        <v>0.14865339895088001</v>
      </c>
      <c r="M16" s="18"/>
      <c r="N16" s="18">
        <v>6.8709283060965895E-2</v>
      </c>
      <c r="O16" s="18">
        <v>0.120759517653814</v>
      </c>
      <c r="P16" s="18">
        <v>0.197786131848497</v>
      </c>
      <c r="Q16" s="18">
        <v>9.3493795040593602E-2</v>
      </c>
      <c r="R16" s="18">
        <v>8.5628813077320606E-2</v>
      </c>
      <c r="S16" s="18"/>
      <c r="T16" s="18">
        <v>8.5947795868664995E-2</v>
      </c>
      <c r="U16" s="18">
        <v>0.130558738510511</v>
      </c>
      <c r="V16" s="18"/>
      <c r="W16" s="18">
        <v>0.12917545635021699</v>
      </c>
      <c r="X16" s="18">
        <v>0.109689601873765</v>
      </c>
      <c r="Y16" s="18"/>
      <c r="Z16" s="18">
        <v>0.10531334164539</v>
      </c>
      <c r="AA16" s="18">
        <v>0.118479252787759</v>
      </c>
    </row>
    <row r="17" spans="2:27" x14ac:dyDescent="0.3">
      <c r="B17" s="15" t="s">
        <v>55</v>
      </c>
      <c r="C17" s="19">
        <v>0.34879336191229199</v>
      </c>
      <c r="D17" s="19">
        <v>0.35443922408206502</v>
      </c>
      <c r="E17" s="19">
        <v>0.34382514325345098</v>
      </c>
      <c r="F17" s="19"/>
      <c r="G17" s="19">
        <v>0.388744949655631</v>
      </c>
      <c r="H17" s="19">
        <v>0.53101348252052605</v>
      </c>
      <c r="I17" s="19">
        <v>0.43557785552879402</v>
      </c>
      <c r="J17" s="19">
        <v>0.40361441561572298</v>
      </c>
      <c r="K17" s="19">
        <v>0.198767773223571</v>
      </c>
      <c r="L17" s="19">
        <v>0.15998914418858101</v>
      </c>
      <c r="M17" s="19"/>
      <c r="N17" s="19">
        <v>0.53201279135614299</v>
      </c>
      <c r="O17" s="19">
        <v>0.31225082014286898</v>
      </c>
      <c r="P17" s="19">
        <v>0.205011664024153</v>
      </c>
      <c r="Q17" s="19">
        <v>0.42376560231319499</v>
      </c>
      <c r="R17" s="19">
        <v>0.35934887914497199</v>
      </c>
      <c r="S17" s="19"/>
      <c r="T17" s="19">
        <v>0.44176521541206099</v>
      </c>
      <c r="U17" s="19">
        <v>0.29030504947193603</v>
      </c>
      <c r="V17" s="19"/>
      <c r="W17" s="19">
        <v>0.22466891492815</v>
      </c>
      <c r="X17" s="19">
        <v>0.37732603418216898</v>
      </c>
      <c r="Y17" s="19"/>
      <c r="Z17" s="19">
        <v>0.43961172499760698</v>
      </c>
      <c r="AA17" s="19">
        <v>0.29048955406661597</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200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0.11983752799767899</v>
      </c>
      <c r="D9" s="14">
        <v>0.14816756433108799</v>
      </c>
      <c r="E9" s="14">
        <v>9.2648806466278696E-2</v>
      </c>
      <c r="F9" s="14"/>
      <c r="G9" s="14">
        <v>0.13091265092863399</v>
      </c>
      <c r="H9" s="14">
        <v>0.142289137517362</v>
      </c>
      <c r="I9" s="14">
        <v>0.14997765690922801</v>
      </c>
      <c r="J9" s="14">
        <v>0.10468683001817</v>
      </c>
      <c r="K9" s="14">
        <v>9.2810983640390296E-2</v>
      </c>
      <c r="L9" s="14">
        <v>0.100166429770188</v>
      </c>
      <c r="M9" s="14"/>
      <c r="N9" s="14">
        <v>0.17056720050649199</v>
      </c>
      <c r="O9" s="14">
        <v>0.124819509279602</v>
      </c>
      <c r="P9" s="14">
        <v>9.6680374444059594E-2</v>
      </c>
      <c r="Q9" s="14">
        <v>0.180180280568396</v>
      </c>
      <c r="R9" s="14">
        <v>0.14099370782828699</v>
      </c>
      <c r="S9" s="14"/>
      <c r="T9" s="14">
        <v>0.13621680599438801</v>
      </c>
      <c r="U9" s="14">
        <v>0.109533373643896</v>
      </c>
      <c r="V9" s="14"/>
      <c r="W9" s="14">
        <v>8.6716759994314802E-2</v>
      </c>
      <c r="X9" s="14">
        <v>0.127451048474329</v>
      </c>
      <c r="Y9" s="14"/>
      <c r="Z9" s="14">
        <v>0.165449683149618</v>
      </c>
      <c r="AA9" s="14">
        <v>9.05553185516937E-2</v>
      </c>
    </row>
    <row r="10" spans="2:27" x14ac:dyDescent="0.3">
      <c r="B10" s="15" t="s">
        <v>48</v>
      </c>
      <c r="C10" s="14">
        <v>0.43709630269876898</v>
      </c>
      <c r="D10" s="14">
        <v>0.452981622597464</v>
      </c>
      <c r="E10" s="14">
        <v>0.42327541886362402</v>
      </c>
      <c r="F10" s="14"/>
      <c r="G10" s="14">
        <v>0.37695589965263498</v>
      </c>
      <c r="H10" s="14">
        <v>0.42338097664555102</v>
      </c>
      <c r="I10" s="14">
        <v>0.41664797357934902</v>
      </c>
      <c r="J10" s="14">
        <v>0.46444552496324898</v>
      </c>
      <c r="K10" s="14">
        <v>0.42446988134142699</v>
      </c>
      <c r="L10" s="14">
        <v>0.49113571881030599</v>
      </c>
      <c r="M10" s="14"/>
      <c r="N10" s="14">
        <v>0.50401526090584803</v>
      </c>
      <c r="O10" s="14">
        <v>0.456922911002897</v>
      </c>
      <c r="P10" s="14">
        <v>0.386994881474227</v>
      </c>
      <c r="Q10" s="14">
        <v>0.48743861521911203</v>
      </c>
      <c r="R10" s="14">
        <v>0.38753682327461703</v>
      </c>
      <c r="S10" s="14"/>
      <c r="T10" s="14">
        <v>0.41126968215779902</v>
      </c>
      <c r="U10" s="14">
        <v>0.45334375173432601</v>
      </c>
      <c r="V10" s="14"/>
      <c r="W10" s="14">
        <v>0.49238783910510098</v>
      </c>
      <c r="X10" s="14">
        <v>0.42438635453052898</v>
      </c>
      <c r="Y10" s="14"/>
      <c r="Z10" s="14">
        <v>0.490822103866972</v>
      </c>
      <c r="AA10" s="14">
        <v>0.40260527377851402</v>
      </c>
    </row>
    <row r="11" spans="2:27" x14ac:dyDescent="0.3">
      <c r="B11" s="15" t="s">
        <v>49</v>
      </c>
      <c r="C11" s="14">
        <v>0.240841464020945</v>
      </c>
      <c r="D11" s="14">
        <v>0.23882540567768701</v>
      </c>
      <c r="E11" s="14">
        <v>0.24293558686737901</v>
      </c>
      <c r="F11" s="14"/>
      <c r="G11" s="14">
        <v>0.27548636971285401</v>
      </c>
      <c r="H11" s="14">
        <v>0.24693991218193401</v>
      </c>
      <c r="I11" s="14">
        <v>0.22309504009998299</v>
      </c>
      <c r="J11" s="14">
        <v>0.21825177489860301</v>
      </c>
      <c r="K11" s="14">
        <v>0.25983969682028502</v>
      </c>
      <c r="L11" s="14">
        <v>0.23282574528469899</v>
      </c>
      <c r="M11" s="14"/>
      <c r="N11" s="14">
        <v>0.196489154812925</v>
      </c>
      <c r="O11" s="14">
        <v>0.26432699616240002</v>
      </c>
      <c r="P11" s="14">
        <v>0.283301040582288</v>
      </c>
      <c r="Q11" s="14">
        <v>0.20328701601015101</v>
      </c>
      <c r="R11" s="14">
        <v>0.23593170317713599</v>
      </c>
      <c r="S11" s="14"/>
      <c r="T11" s="14">
        <v>0.24108087997508301</v>
      </c>
      <c r="U11" s="14">
        <v>0.240690848166773</v>
      </c>
      <c r="V11" s="14"/>
      <c r="W11" s="14">
        <v>0.243543993790173</v>
      </c>
      <c r="X11" s="14">
        <v>0.240220229460965</v>
      </c>
      <c r="Y11" s="14"/>
      <c r="Z11" s="14">
        <v>0.20485034965013299</v>
      </c>
      <c r="AA11" s="14">
        <v>0.263947132799145</v>
      </c>
    </row>
    <row r="12" spans="2:27" x14ac:dyDescent="0.3">
      <c r="B12" s="15" t="s">
        <v>50</v>
      </c>
      <c r="C12" s="14">
        <v>6.3543726992877206E-2</v>
      </c>
      <c r="D12" s="14">
        <v>7.5183871095977295E-2</v>
      </c>
      <c r="E12" s="14">
        <v>5.1193567425135901E-2</v>
      </c>
      <c r="F12" s="14"/>
      <c r="G12" s="14">
        <v>7.6989371256660097E-2</v>
      </c>
      <c r="H12" s="14">
        <v>5.9069361028522102E-2</v>
      </c>
      <c r="I12" s="14">
        <v>6.3017968967548299E-2</v>
      </c>
      <c r="J12" s="14">
        <v>4.5814861007140502E-2</v>
      </c>
      <c r="K12" s="14">
        <v>7.8417295181049104E-2</v>
      </c>
      <c r="L12" s="14">
        <v>6.3051455085967101E-2</v>
      </c>
      <c r="M12" s="14"/>
      <c r="N12" s="14">
        <v>4.15762865701607E-2</v>
      </c>
      <c r="O12" s="14">
        <v>6.4335520474969599E-2</v>
      </c>
      <c r="P12" s="14">
        <v>9.2547015893993403E-2</v>
      </c>
      <c r="Q12" s="14">
        <v>6.1542504960972098E-2</v>
      </c>
      <c r="R12" s="14">
        <v>6.2117704635275703E-2</v>
      </c>
      <c r="S12" s="14"/>
      <c r="T12" s="14">
        <v>6.2129870660541903E-2</v>
      </c>
      <c r="U12" s="14">
        <v>6.4433179744420005E-2</v>
      </c>
      <c r="V12" s="14"/>
      <c r="W12" s="14">
        <v>4.7793465606398099E-2</v>
      </c>
      <c r="X12" s="14">
        <v>6.7164263134018895E-2</v>
      </c>
      <c r="Y12" s="14"/>
      <c r="Z12" s="14">
        <v>5.9224020101504501E-2</v>
      </c>
      <c r="AA12" s="14">
        <v>6.63169036059333E-2</v>
      </c>
    </row>
    <row r="13" spans="2:27" x14ac:dyDescent="0.3">
      <c r="B13" s="15" t="s">
        <v>51</v>
      </c>
      <c r="C13" s="14">
        <v>2.2530775142194499E-2</v>
      </c>
      <c r="D13" s="14">
        <v>2.7899475417336801E-2</v>
      </c>
      <c r="E13" s="14">
        <v>1.7377670670586501E-2</v>
      </c>
      <c r="F13" s="14"/>
      <c r="G13" s="14">
        <v>3.7437150891479497E-2</v>
      </c>
      <c r="H13" s="14">
        <v>2.8363747795767402E-2</v>
      </c>
      <c r="I13" s="14">
        <v>1.8522442337401301E-2</v>
      </c>
      <c r="J13" s="14">
        <v>1.30107727780792E-2</v>
      </c>
      <c r="K13" s="14">
        <v>3.9482146323420897E-2</v>
      </c>
      <c r="L13" s="14">
        <v>7.4807149915496899E-3</v>
      </c>
      <c r="M13" s="14"/>
      <c r="N13" s="14">
        <v>1.0740518578413001E-2</v>
      </c>
      <c r="O13" s="14">
        <v>1.7144838438842E-2</v>
      </c>
      <c r="P13" s="14">
        <v>5.36718840923349E-2</v>
      </c>
      <c r="Q13" s="14">
        <v>0</v>
      </c>
      <c r="R13" s="14">
        <v>2.08436876360522E-2</v>
      </c>
      <c r="S13" s="14"/>
      <c r="T13" s="14">
        <v>2.3468631299879798E-2</v>
      </c>
      <c r="U13" s="14">
        <v>2.1940772663918098E-2</v>
      </c>
      <c r="V13" s="14"/>
      <c r="W13" s="14">
        <v>1.2443151996076001E-2</v>
      </c>
      <c r="X13" s="14">
        <v>2.48496321619321E-2</v>
      </c>
      <c r="Y13" s="14"/>
      <c r="Z13" s="14">
        <v>1.6101806581614399E-2</v>
      </c>
      <c r="AA13" s="14">
        <v>2.6658061022141799E-2</v>
      </c>
    </row>
    <row r="14" spans="2:27" x14ac:dyDescent="0.3">
      <c r="B14" s="15" t="s">
        <v>102</v>
      </c>
      <c r="C14" s="14">
        <v>0.11615020314753501</v>
      </c>
      <c r="D14" s="14">
        <v>5.6942060880447398E-2</v>
      </c>
      <c r="E14" s="14">
        <v>0.17256894970699599</v>
      </c>
      <c r="F14" s="14"/>
      <c r="G14" s="14">
        <v>0.102218557557737</v>
      </c>
      <c r="H14" s="14">
        <v>9.9956864830863398E-2</v>
      </c>
      <c r="I14" s="14">
        <v>0.12873891810648999</v>
      </c>
      <c r="J14" s="14">
        <v>0.153790236334758</v>
      </c>
      <c r="K14" s="14">
        <v>0.104979996693427</v>
      </c>
      <c r="L14" s="14">
        <v>0.10533993605729</v>
      </c>
      <c r="M14" s="14"/>
      <c r="N14" s="14">
        <v>7.6611578626161803E-2</v>
      </c>
      <c r="O14" s="14">
        <v>7.2450224641288793E-2</v>
      </c>
      <c r="P14" s="14">
        <v>8.6804803513097897E-2</v>
      </c>
      <c r="Q14" s="14">
        <v>6.7551583241368202E-2</v>
      </c>
      <c r="R14" s="14">
        <v>0.15257637344863201</v>
      </c>
      <c r="S14" s="14"/>
      <c r="T14" s="14">
        <v>0.125834129912309</v>
      </c>
      <c r="U14" s="14">
        <v>0.110058074046666</v>
      </c>
      <c r="V14" s="14"/>
      <c r="W14" s="14">
        <v>0.11711478950793699</v>
      </c>
      <c r="X14" s="14">
        <v>0.115928472238225</v>
      </c>
      <c r="Y14" s="14"/>
      <c r="Z14" s="14">
        <v>6.3552036650158406E-2</v>
      </c>
      <c r="AA14" s="14">
        <v>0.14991731024257299</v>
      </c>
    </row>
    <row r="15" spans="2:27" x14ac:dyDescent="0.3">
      <c r="B15" s="15" t="s">
        <v>53</v>
      </c>
      <c r="C15" s="18">
        <v>0.55693383069644797</v>
      </c>
      <c r="D15" s="18">
        <v>0.60114918692855202</v>
      </c>
      <c r="E15" s="18">
        <v>0.51592422532990201</v>
      </c>
      <c r="F15" s="18"/>
      <c r="G15" s="18">
        <v>0.50786855058126901</v>
      </c>
      <c r="H15" s="18">
        <v>0.56567011416291302</v>
      </c>
      <c r="I15" s="18">
        <v>0.56662563048857695</v>
      </c>
      <c r="J15" s="18">
        <v>0.56913235498142001</v>
      </c>
      <c r="K15" s="18">
        <v>0.51728086498181802</v>
      </c>
      <c r="L15" s="18">
        <v>0.59130214858049401</v>
      </c>
      <c r="M15" s="18"/>
      <c r="N15" s="18">
        <v>0.67458246141234002</v>
      </c>
      <c r="O15" s="18">
        <v>0.58174242028249901</v>
      </c>
      <c r="P15" s="18">
        <v>0.48367525591828597</v>
      </c>
      <c r="Q15" s="18">
        <v>0.66761889578750799</v>
      </c>
      <c r="R15" s="18">
        <v>0.52853053110290404</v>
      </c>
      <c r="S15" s="18"/>
      <c r="T15" s="18">
        <v>0.54748648815218603</v>
      </c>
      <c r="U15" s="18">
        <v>0.56287712537822199</v>
      </c>
      <c r="V15" s="18"/>
      <c r="W15" s="18">
        <v>0.57910459909941603</v>
      </c>
      <c r="X15" s="18">
        <v>0.55183740300485895</v>
      </c>
      <c r="Y15" s="18"/>
      <c r="Z15" s="18">
        <v>0.65627178701658995</v>
      </c>
      <c r="AA15" s="18">
        <v>0.49316059233020698</v>
      </c>
    </row>
    <row r="16" spans="2:27" x14ac:dyDescent="0.3">
      <c r="B16" s="15" t="s">
        <v>54</v>
      </c>
      <c r="C16" s="18">
        <v>8.6074502135071701E-2</v>
      </c>
      <c r="D16" s="18">
        <v>0.10308334651331399</v>
      </c>
      <c r="E16" s="18">
        <v>6.8571238095722395E-2</v>
      </c>
      <c r="F16" s="18"/>
      <c r="G16" s="18">
        <v>0.11442652214814</v>
      </c>
      <c r="H16" s="18">
        <v>8.7433108824289493E-2</v>
      </c>
      <c r="I16" s="18">
        <v>8.1540411304949698E-2</v>
      </c>
      <c r="J16" s="18">
        <v>5.8825633785219697E-2</v>
      </c>
      <c r="K16" s="18">
        <v>0.11789944150447</v>
      </c>
      <c r="L16" s="18">
        <v>7.0532170077516804E-2</v>
      </c>
      <c r="M16" s="18"/>
      <c r="N16" s="18">
        <v>5.2316805148573703E-2</v>
      </c>
      <c r="O16" s="18">
        <v>8.1480358913811599E-2</v>
      </c>
      <c r="P16" s="18">
        <v>0.146218899986328</v>
      </c>
      <c r="Q16" s="18">
        <v>6.1542504960972098E-2</v>
      </c>
      <c r="R16" s="18">
        <v>8.29613922713279E-2</v>
      </c>
      <c r="S16" s="18"/>
      <c r="T16" s="18">
        <v>8.5598501960421694E-2</v>
      </c>
      <c r="U16" s="18">
        <v>8.6373952408338103E-2</v>
      </c>
      <c r="V16" s="18"/>
      <c r="W16" s="18">
        <v>6.0236617602474098E-2</v>
      </c>
      <c r="X16" s="18">
        <v>9.2013895295950998E-2</v>
      </c>
      <c r="Y16" s="18"/>
      <c r="Z16" s="18">
        <v>7.5325826683118893E-2</v>
      </c>
      <c r="AA16" s="18">
        <v>9.2974964628075099E-2</v>
      </c>
    </row>
    <row r="17" spans="2:27" x14ac:dyDescent="0.3">
      <c r="B17" s="15" t="s">
        <v>55</v>
      </c>
      <c r="C17" s="19">
        <v>0.47085932856137602</v>
      </c>
      <c r="D17" s="19">
        <v>0.49806584041523699</v>
      </c>
      <c r="E17" s="19">
        <v>0.44735298723417999</v>
      </c>
      <c r="F17" s="19"/>
      <c r="G17" s="19">
        <v>0.39344202843312998</v>
      </c>
      <c r="H17" s="19">
        <v>0.47823700533862401</v>
      </c>
      <c r="I17" s="19">
        <v>0.48508521918362801</v>
      </c>
      <c r="J17" s="19">
        <v>0.51030672119620002</v>
      </c>
      <c r="K17" s="19">
        <v>0.39938142347734801</v>
      </c>
      <c r="L17" s="19">
        <v>0.52076997850297702</v>
      </c>
      <c r="M17" s="19"/>
      <c r="N17" s="19">
        <v>0.62226565626376595</v>
      </c>
      <c r="O17" s="19">
        <v>0.500262061368688</v>
      </c>
      <c r="P17" s="19">
        <v>0.337456355931958</v>
      </c>
      <c r="Q17" s="19">
        <v>0.60607639082653597</v>
      </c>
      <c r="R17" s="19">
        <v>0.44556913883157701</v>
      </c>
      <c r="S17" s="19"/>
      <c r="T17" s="19">
        <v>0.46188798619176502</v>
      </c>
      <c r="U17" s="19">
        <v>0.47650317296988398</v>
      </c>
      <c r="V17" s="19"/>
      <c r="W17" s="19">
        <v>0.51886798149694202</v>
      </c>
      <c r="X17" s="19">
        <v>0.45982350770890801</v>
      </c>
      <c r="Y17" s="19"/>
      <c r="Z17" s="19">
        <v>0.58094596033347101</v>
      </c>
      <c r="AA17" s="19">
        <v>0.40018562770213201</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201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0.12324103348436</v>
      </c>
      <c r="D9" s="14">
        <v>0.146723470686382</v>
      </c>
      <c r="E9" s="14">
        <v>0.100796691930574</v>
      </c>
      <c r="F9" s="14"/>
      <c r="G9" s="14">
        <v>0.120437969363471</v>
      </c>
      <c r="H9" s="14">
        <v>0.14406495884839399</v>
      </c>
      <c r="I9" s="14">
        <v>0.15532576679115001</v>
      </c>
      <c r="J9" s="14">
        <v>0.113021785606447</v>
      </c>
      <c r="K9" s="14">
        <v>0.113217354448338</v>
      </c>
      <c r="L9" s="14">
        <v>9.7138268732433197E-2</v>
      </c>
      <c r="M9" s="14"/>
      <c r="N9" s="14">
        <v>0.17700902122133999</v>
      </c>
      <c r="O9" s="14">
        <v>0.123384426957254</v>
      </c>
      <c r="P9" s="14">
        <v>8.3704970825023498E-2</v>
      </c>
      <c r="Q9" s="14">
        <v>0.19356963019863699</v>
      </c>
      <c r="R9" s="14">
        <v>0.129915163525781</v>
      </c>
      <c r="S9" s="14"/>
      <c r="T9" s="14">
        <v>0.14447451220767901</v>
      </c>
      <c r="U9" s="14">
        <v>0.10988311610382601</v>
      </c>
      <c r="V9" s="14"/>
      <c r="W9" s="14">
        <v>9.2183817317099404E-2</v>
      </c>
      <c r="X9" s="14">
        <v>0.13038020221417901</v>
      </c>
      <c r="Y9" s="14"/>
      <c r="Z9" s="14">
        <v>0.16036838992370001</v>
      </c>
      <c r="AA9" s="14">
        <v>9.9405917081484496E-2</v>
      </c>
    </row>
    <row r="10" spans="2:27" x14ac:dyDescent="0.3">
      <c r="B10" s="15" t="s">
        <v>48</v>
      </c>
      <c r="C10" s="14">
        <v>0.464500966982827</v>
      </c>
      <c r="D10" s="14">
        <v>0.49719357646017898</v>
      </c>
      <c r="E10" s="14">
        <v>0.43438164588005701</v>
      </c>
      <c r="F10" s="14"/>
      <c r="G10" s="14">
        <v>0.40387771130254602</v>
      </c>
      <c r="H10" s="14">
        <v>0.45536155729400302</v>
      </c>
      <c r="I10" s="14">
        <v>0.45137449664328</v>
      </c>
      <c r="J10" s="14">
        <v>0.46379960471205001</v>
      </c>
      <c r="K10" s="14">
        <v>0.43731956930114402</v>
      </c>
      <c r="L10" s="14">
        <v>0.54168622233553299</v>
      </c>
      <c r="M10" s="14"/>
      <c r="N10" s="14">
        <v>0.55620919456836204</v>
      </c>
      <c r="O10" s="14">
        <v>0.492266609515361</v>
      </c>
      <c r="P10" s="14">
        <v>0.43168542864204301</v>
      </c>
      <c r="Q10" s="14">
        <v>0.4798356710569</v>
      </c>
      <c r="R10" s="14">
        <v>0.43766739838194901</v>
      </c>
      <c r="S10" s="14"/>
      <c r="T10" s="14">
        <v>0.43706149898619201</v>
      </c>
      <c r="U10" s="14">
        <v>0.481763053485042</v>
      </c>
      <c r="V10" s="14"/>
      <c r="W10" s="14">
        <v>0.52065306295394498</v>
      </c>
      <c r="X10" s="14">
        <v>0.45159320070036901</v>
      </c>
      <c r="Y10" s="14"/>
      <c r="Z10" s="14">
        <v>0.50520864068496296</v>
      </c>
      <c r="AA10" s="14">
        <v>0.43836734923479298</v>
      </c>
    </row>
    <row r="11" spans="2:27" x14ac:dyDescent="0.3">
      <c r="B11" s="15" t="s">
        <v>49</v>
      </c>
      <c r="C11" s="14">
        <v>0.22814664662397799</v>
      </c>
      <c r="D11" s="14">
        <v>0.21892424430409499</v>
      </c>
      <c r="E11" s="14">
        <v>0.23679228312457201</v>
      </c>
      <c r="F11" s="14"/>
      <c r="G11" s="14">
        <v>0.27997540211641297</v>
      </c>
      <c r="H11" s="14">
        <v>0.221402341477801</v>
      </c>
      <c r="I11" s="14">
        <v>0.17238213606282199</v>
      </c>
      <c r="J11" s="14">
        <v>0.230931466459081</v>
      </c>
      <c r="K11" s="14">
        <v>0.23189856279538601</v>
      </c>
      <c r="L11" s="14">
        <v>0.23968360601390901</v>
      </c>
      <c r="M11" s="14"/>
      <c r="N11" s="14">
        <v>0.16065629491313699</v>
      </c>
      <c r="O11" s="14">
        <v>0.244388041668165</v>
      </c>
      <c r="P11" s="14">
        <v>0.26675592272283799</v>
      </c>
      <c r="Q11" s="14">
        <v>0.19260392680041299</v>
      </c>
      <c r="R11" s="14">
        <v>0.22153756302965399</v>
      </c>
      <c r="S11" s="14"/>
      <c r="T11" s="14">
        <v>0.228719701188558</v>
      </c>
      <c r="U11" s="14">
        <v>0.22778613972692399</v>
      </c>
      <c r="V11" s="14"/>
      <c r="W11" s="14">
        <v>0.24985583381347401</v>
      </c>
      <c r="X11" s="14">
        <v>0.223156323296274</v>
      </c>
      <c r="Y11" s="14"/>
      <c r="Z11" s="14">
        <v>0.20349350757171999</v>
      </c>
      <c r="AA11" s="14">
        <v>0.24397353265522301</v>
      </c>
    </row>
    <row r="12" spans="2:27" x14ac:dyDescent="0.3">
      <c r="B12" s="15" t="s">
        <v>50</v>
      </c>
      <c r="C12" s="14">
        <v>5.5344860501739097E-2</v>
      </c>
      <c r="D12" s="14">
        <v>6.4102527064900702E-2</v>
      </c>
      <c r="E12" s="14">
        <v>4.6209450477693599E-2</v>
      </c>
      <c r="F12" s="14"/>
      <c r="G12" s="14">
        <v>5.9540580855176599E-2</v>
      </c>
      <c r="H12" s="14">
        <v>5.9290016080883197E-2</v>
      </c>
      <c r="I12" s="14">
        <v>6.02642752795143E-2</v>
      </c>
      <c r="J12" s="14">
        <v>5.0767543168933303E-2</v>
      </c>
      <c r="K12" s="14">
        <v>6.5908354946101005E-2</v>
      </c>
      <c r="L12" s="14">
        <v>4.1978688619678198E-2</v>
      </c>
      <c r="M12" s="14"/>
      <c r="N12" s="14">
        <v>2.67252979169504E-2</v>
      </c>
      <c r="O12" s="14">
        <v>6.5934579350555703E-2</v>
      </c>
      <c r="P12" s="14">
        <v>8.8130003020595996E-2</v>
      </c>
      <c r="Q12" s="14">
        <v>5.3215212149439702E-2</v>
      </c>
      <c r="R12" s="14">
        <v>3.9742632240148901E-2</v>
      </c>
      <c r="S12" s="14"/>
      <c r="T12" s="14">
        <v>5.34304491965715E-2</v>
      </c>
      <c r="U12" s="14">
        <v>5.6549210875976502E-2</v>
      </c>
      <c r="V12" s="14"/>
      <c r="W12" s="14">
        <v>2.9398807816937201E-2</v>
      </c>
      <c r="X12" s="14">
        <v>6.13091184375429E-2</v>
      </c>
      <c r="Y12" s="14"/>
      <c r="Z12" s="14">
        <v>5.5222845569454698E-2</v>
      </c>
      <c r="AA12" s="14">
        <v>5.5423191963841399E-2</v>
      </c>
    </row>
    <row r="13" spans="2:27" x14ac:dyDescent="0.3">
      <c r="B13" s="15" t="s">
        <v>51</v>
      </c>
      <c r="C13" s="14">
        <v>2.0455139578578498E-2</v>
      </c>
      <c r="D13" s="14">
        <v>2.98504730468892E-2</v>
      </c>
      <c r="E13" s="14">
        <v>1.1364034250197001E-2</v>
      </c>
      <c r="F13" s="14"/>
      <c r="G13" s="14">
        <v>3.7724712754042301E-2</v>
      </c>
      <c r="H13" s="14">
        <v>1.3036171352842499E-2</v>
      </c>
      <c r="I13" s="14">
        <v>2.22448281900074E-2</v>
      </c>
      <c r="J13" s="14">
        <v>1.30107727780792E-2</v>
      </c>
      <c r="K13" s="14">
        <v>3.8488485156199001E-2</v>
      </c>
      <c r="L13" s="14">
        <v>7.4807149915496899E-3</v>
      </c>
      <c r="M13" s="14"/>
      <c r="N13" s="14">
        <v>1.03302667766994E-2</v>
      </c>
      <c r="O13" s="14">
        <v>7.2586468670592401E-3</v>
      </c>
      <c r="P13" s="14">
        <v>4.7174101593147902E-2</v>
      </c>
      <c r="Q13" s="14">
        <v>9.5433613359621403E-3</v>
      </c>
      <c r="R13" s="14">
        <v>2.08436876360522E-2</v>
      </c>
      <c r="S13" s="14"/>
      <c r="T13" s="14">
        <v>2.33746169226847E-2</v>
      </c>
      <c r="U13" s="14">
        <v>1.8618505192612999E-2</v>
      </c>
      <c r="V13" s="14"/>
      <c r="W13" s="14">
        <v>9.5169126314449196E-3</v>
      </c>
      <c r="X13" s="14">
        <v>2.2969526166226099E-2</v>
      </c>
      <c r="Y13" s="14"/>
      <c r="Z13" s="14">
        <v>1.50316168667173E-2</v>
      </c>
      <c r="AA13" s="14">
        <v>2.3936946729649501E-2</v>
      </c>
    </row>
    <row r="14" spans="2:27" x14ac:dyDescent="0.3">
      <c r="B14" s="15" t="s">
        <v>102</v>
      </c>
      <c r="C14" s="14">
        <v>0.108311352828517</v>
      </c>
      <c r="D14" s="14">
        <v>4.32057084375541E-2</v>
      </c>
      <c r="E14" s="14">
        <v>0.170455894336907</v>
      </c>
      <c r="F14" s="14"/>
      <c r="G14" s="14">
        <v>9.8443623608351502E-2</v>
      </c>
      <c r="H14" s="14">
        <v>0.106844954946076</v>
      </c>
      <c r="I14" s="14">
        <v>0.138408497033227</v>
      </c>
      <c r="J14" s="14">
        <v>0.12846882727541001</v>
      </c>
      <c r="K14" s="14">
        <v>0.113167673352833</v>
      </c>
      <c r="L14" s="14">
        <v>7.2032499306897702E-2</v>
      </c>
      <c r="M14" s="14"/>
      <c r="N14" s="14">
        <v>6.9069924603511204E-2</v>
      </c>
      <c r="O14" s="14">
        <v>6.6767695641604494E-2</v>
      </c>
      <c r="P14" s="14">
        <v>8.2549573196352199E-2</v>
      </c>
      <c r="Q14" s="14">
        <v>7.1232198458647394E-2</v>
      </c>
      <c r="R14" s="14">
        <v>0.15029355518641399</v>
      </c>
      <c r="S14" s="14"/>
      <c r="T14" s="14">
        <v>0.11293922149831399</v>
      </c>
      <c r="U14" s="14">
        <v>0.10539997461561799</v>
      </c>
      <c r="V14" s="14"/>
      <c r="W14" s="14">
        <v>9.8391565467099901E-2</v>
      </c>
      <c r="X14" s="14">
        <v>0.11059162918540801</v>
      </c>
      <c r="Y14" s="14"/>
      <c r="Z14" s="14">
        <v>6.0674999383444402E-2</v>
      </c>
      <c r="AA14" s="14">
        <v>0.13889306233500801</v>
      </c>
    </row>
    <row r="15" spans="2:27" x14ac:dyDescent="0.3">
      <c r="B15" s="15" t="s">
        <v>53</v>
      </c>
      <c r="C15" s="18">
        <v>0.58774200046718705</v>
      </c>
      <c r="D15" s="18">
        <v>0.64391704714656095</v>
      </c>
      <c r="E15" s="18">
        <v>0.53517833781063096</v>
      </c>
      <c r="F15" s="18"/>
      <c r="G15" s="18">
        <v>0.52431568066601697</v>
      </c>
      <c r="H15" s="18">
        <v>0.59942651614239695</v>
      </c>
      <c r="I15" s="18">
        <v>0.60670026343442995</v>
      </c>
      <c r="J15" s="18">
        <v>0.576821390318496</v>
      </c>
      <c r="K15" s="18">
        <v>0.55053692374948104</v>
      </c>
      <c r="L15" s="18">
        <v>0.63882449106796602</v>
      </c>
      <c r="M15" s="18"/>
      <c r="N15" s="18">
        <v>0.73321821578970203</v>
      </c>
      <c r="O15" s="18">
        <v>0.61565103647261499</v>
      </c>
      <c r="P15" s="18">
        <v>0.515390399467066</v>
      </c>
      <c r="Q15" s="18">
        <v>0.67340530125553799</v>
      </c>
      <c r="R15" s="18">
        <v>0.56758256190773104</v>
      </c>
      <c r="S15" s="18"/>
      <c r="T15" s="18">
        <v>0.58153601119387099</v>
      </c>
      <c r="U15" s="18">
        <v>0.59164616958886795</v>
      </c>
      <c r="V15" s="18"/>
      <c r="W15" s="18">
        <v>0.61283688027104399</v>
      </c>
      <c r="X15" s="18">
        <v>0.58197340291454802</v>
      </c>
      <c r="Y15" s="18"/>
      <c r="Z15" s="18">
        <v>0.66557703060866302</v>
      </c>
      <c r="AA15" s="18">
        <v>0.53777326631627698</v>
      </c>
    </row>
    <row r="16" spans="2:27" x14ac:dyDescent="0.3">
      <c r="B16" s="15" t="s">
        <v>54</v>
      </c>
      <c r="C16" s="18">
        <v>7.5800000080317606E-2</v>
      </c>
      <c r="D16" s="18">
        <v>9.3953000111789906E-2</v>
      </c>
      <c r="E16" s="18">
        <v>5.7573484727890603E-2</v>
      </c>
      <c r="F16" s="18"/>
      <c r="G16" s="18">
        <v>9.72652936092189E-2</v>
      </c>
      <c r="H16" s="18">
        <v>7.2326187433725694E-2</v>
      </c>
      <c r="I16" s="18">
        <v>8.2509103469521602E-2</v>
      </c>
      <c r="J16" s="18">
        <v>6.3778315947012401E-2</v>
      </c>
      <c r="K16" s="18">
        <v>0.10439684010230001</v>
      </c>
      <c r="L16" s="18">
        <v>4.9459403611227901E-2</v>
      </c>
      <c r="M16" s="18"/>
      <c r="N16" s="18">
        <v>3.7055564693649803E-2</v>
      </c>
      <c r="O16" s="18">
        <v>7.3193226217614898E-2</v>
      </c>
      <c r="P16" s="18">
        <v>0.13530410461374401</v>
      </c>
      <c r="Q16" s="18">
        <v>6.2758573485401897E-2</v>
      </c>
      <c r="R16" s="18">
        <v>6.0586319876201097E-2</v>
      </c>
      <c r="S16" s="18"/>
      <c r="T16" s="18">
        <v>7.6805066119256096E-2</v>
      </c>
      <c r="U16" s="18">
        <v>7.5167716068589505E-2</v>
      </c>
      <c r="V16" s="18"/>
      <c r="W16" s="18">
        <v>3.8915720448382103E-2</v>
      </c>
      <c r="X16" s="18">
        <v>8.4278644603769007E-2</v>
      </c>
      <c r="Y16" s="18"/>
      <c r="Z16" s="18">
        <v>7.0254462436172005E-2</v>
      </c>
      <c r="AA16" s="18">
        <v>7.93601386934909E-2</v>
      </c>
    </row>
    <row r="17" spans="2:27" x14ac:dyDescent="0.3">
      <c r="B17" s="15" t="s">
        <v>55</v>
      </c>
      <c r="C17" s="19">
        <v>0.51194200038686999</v>
      </c>
      <c r="D17" s="19">
        <v>0.54996404703477098</v>
      </c>
      <c r="E17" s="19">
        <v>0.47760485308273998</v>
      </c>
      <c r="F17" s="19"/>
      <c r="G17" s="19">
        <v>0.42705038705679799</v>
      </c>
      <c r="H17" s="19">
        <v>0.52710032870867096</v>
      </c>
      <c r="I17" s="19">
        <v>0.52419115996490795</v>
      </c>
      <c r="J17" s="19">
        <v>0.513043074371484</v>
      </c>
      <c r="K17" s="19">
        <v>0.446140083647181</v>
      </c>
      <c r="L17" s="19">
        <v>0.58936508745673799</v>
      </c>
      <c r="M17" s="19"/>
      <c r="N17" s="19">
        <v>0.69616265109605202</v>
      </c>
      <c r="O17" s="19">
        <v>0.54245781025499995</v>
      </c>
      <c r="P17" s="19">
        <v>0.38008629485332202</v>
      </c>
      <c r="Q17" s="19">
        <v>0.61064672777013596</v>
      </c>
      <c r="R17" s="19">
        <v>0.50699624203153004</v>
      </c>
      <c r="S17" s="19"/>
      <c r="T17" s="19">
        <v>0.50473094507461502</v>
      </c>
      <c r="U17" s="19">
        <v>0.51647845352027899</v>
      </c>
      <c r="V17" s="19"/>
      <c r="W17" s="19">
        <v>0.57392115982266201</v>
      </c>
      <c r="X17" s="19">
        <v>0.49769475831077897</v>
      </c>
      <c r="Y17" s="19"/>
      <c r="Z17" s="19">
        <v>0.59532256817249096</v>
      </c>
      <c r="AA17" s="19">
        <v>0.45841312762278702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210</v>
      </c>
      <c r="E2" s="26"/>
      <c r="F2" s="26"/>
      <c r="G2" s="26"/>
      <c r="H2" s="26"/>
      <c r="I2" s="26"/>
      <c r="J2" s="26"/>
      <c r="K2" s="26"/>
    </row>
    <row r="6" spans="2:11" ht="49.95" customHeight="1" x14ac:dyDescent="0.3">
      <c r="B6" s="17" t="s">
        <v>15</v>
      </c>
      <c r="C6" s="17" t="s">
        <v>202</v>
      </c>
      <c r="D6" s="17" t="s">
        <v>203</v>
      </c>
      <c r="E6" s="17" t="s">
        <v>204</v>
      </c>
      <c r="F6" s="17" t="s">
        <v>205</v>
      </c>
      <c r="G6" s="17" t="s">
        <v>206</v>
      </c>
      <c r="H6" s="17" t="s">
        <v>207</v>
      </c>
      <c r="I6" s="17" t="s">
        <v>208</v>
      </c>
      <c r="J6" s="17" t="s">
        <v>209</v>
      </c>
    </row>
    <row r="7" spans="2:11" x14ac:dyDescent="0.3">
      <c r="B7" s="15" t="s">
        <v>47</v>
      </c>
      <c r="C7" s="14">
        <v>0.14071288193442999</v>
      </c>
      <c r="D7" s="14">
        <v>0.11352206465636799</v>
      </c>
      <c r="E7" s="14">
        <v>9.67659467168131E-2</v>
      </c>
      <c r="F7" s="14">
        <v>0.131423834333527</v>
      </c>
      <c r="G7" s="14">
        <v>0.108566615440352</v>
      </c>
      <c r="H7" s="14">
        <v>0.111130950418227</v>
      </c>
      <c r="I7" s="14">
        <v>0.144644020283864</v>
      </c>
      <c r="J7" s="14">
        <v>8.2975834086375905E-2</v>
      </c>
    </row>
    <row r="8" spans="2:11" x14ac:dyDescent="0.3">
      <c r="B8" s="15" t="s">
        <v>48</v>
      </c>
      <c r="C8" s="14">
        <v>0.46774783226370098</v>
      </c>
      <c r="D8" s="14">
        <v>0.45239768260833502</v>
      </c>
      <c r="E8" s="14">
        <v>0.449607848509468</v>
      </c>
      <c r="F8" s="14">
        <v>0.44228188351826497</v>
      </c>
      <c r="G8" s="14">
        <v>0.41267691296958903</v>
      </c>
      <c r="H8" s="14">
        <v>0.40393933132512</v>
      </c>
      <c r="I8" s="14">
        <v>0.40794327573021399</v>
      </c>
      <c r="J8" s="14">
        <v>0.25677294369278902</v>
      </c>
    </row>
    <row r="9" spans="2:11" x14ac:dyDescent="0.3">
      <c r="B9" s="15" t="s">
        <v>49</v>
      </c>
      <c r="C9" s="14">
        <v>0.23019518522461199</v>
      </c>
      <c r="D9" s="14">
        <v>0.25285155089919498</v>
      </c>
      <c r="E9" s="14">
        <v>0.26759763859513902</v>
      </c>
      <c r="F9" s="14">
        <v>0.239297258132211</v>
      </c>
      <c r="G9" s="14">
        <v>0.266657898058142</v>
      </c>
      <c r="H9" s="14">
        <v>0.24244842925204199</v>
      </c>
      <c r="I9" s="14">
        <v>0.236362699770852</v>
      </c>
      <c r="J9" s="14">
        <v>0.32550374007516197</v>
      </c>
    </row>
    <row r="10" spans="2:11" x14ac:dyDescent="0.3">
      <c r="B10" s="15" t="s">
        <v>50</v>
      </c>
      <c r="C10" s="14">
        <v>4.7810523095212998E-2</v>
      </c>
      <c r="D10" s="14">
        <v>4.5294145590947202E-2</v>
      </c>
      <c r="E10" s="14">
        <v>5.4613552155341701E-2</v>
      </c>
      <c r="F10" s="14">
        <v>6.1330395827205599E-2</v>
      </c>
      <c r="G10" s="14">
        <v>6.1662637986112899E-2</v>
      </c>
      <c r="H10" s="14">
        <v>8.5077317110115805E-2</v>
      </c>
      <c r="I10" s="14">
        <v>9.1199529566557497E-2</v>
      </c>
      <c r="J10" s="14">
        <v>0.16498079548646899</v>
      </c>
    </row>
    <row r="11" spans="2:11" x14ac:dyDescent="0.3">
      <c r="B11" s="15" t="s">
        <v>51</v>
      </c>
      <c r="C11" s="14">
        <v>1.15617750999363E-2</v>
      </c>
      <c r="D11" s="14">
        <v>1.7123864395989799E-2</v>
      </c>
      <c r="E11" s="14">
        <v>1.6009662100764498E-2</v>
      </c>
      <c r="F11" s="14">
        <v>1.6537830944482201E-2</v>
      </c>
      <c r="G11" s="14">
        <v>1.8298846585425299E-2</v>
      </c>
      <c r="H11" s="14">
        <v>1.7847587181548202E-2</v>
      </c>
      <c r="I11" s="14">
        <v>1.6416308832407099E-2</v>
      </c>
      <c r="J11" s="14">
        <v>4.8605937211152701E-2</v>
      </c>
    </row>
    <row r="12" spans="2:11" x14ac:dyDescent="0.3">
      <c r="B12" s="15" t="s">
        <v>102</v>
      </c>
      <c r="C12" s="14">
        <v>0.101971802382108</v>
      </c>
      <c r="D12" s="14">
        <v>0.118810691849166</v>
      </c>
      <c r="E12" s="14">
        <v>0.115405351922473</v>
      </c>
      <c r="F12" s="14">
        <v>0.109128797244309</v>
      </c>
      <c r="G12" s="14">
        <v>0.13213708896037901</v>
      </c>
      <c r="H12" s="14">
        <v>0.13955638471294701</v>
      </c>
      <c r="I12" s="14">
        <v>0.103434165816105</v>
      </c>
      <c r="J12" s="14">
        <v>0.121160749448051</v>
      </c>
    </row>
    <row r="13" spans="2:11" x14ac:dyDescent="0.3">
      <c r="B13" s="20" t="s">
        <v>53</v>
      </c>
      <c r="C13" s="18">
        <v>0.60846071419813097</v>
      </c>
      <c r="D13" s="18">
        <v>0.56591974726470196</v>
      </c>
      <c r="E13" s="18">
        <v>0.54637379522628204</v>
      </c>
      <c r="F13" s="18">
        <v>0.57370571785179203</v>
      </c>
      <c r="G13" s="18">
        <v>0.52124352840994104</v>
      </c>
      <c r="H13" s="18">
        <v>0.51507028174334701</v>
      </c>
      <c r="I13" s="18">
        <v>0.55258729601407897</v>
      </c>
      <c r="J13" s="18">
        <v>0.33974877777916501</v>
      </c>
    </row>
    <row r="14" spans="2:11" x14ac:dyDescent="0.3">
      <c r="B14" s="20" t="s">
        <v>54</v>
      </c>
      <c r="C14" s="18">
        <v>5.9372298195149401E-2</v>
      </c>
      <c r="D14" s="18">
        <v>6.2418009986937001E-2</v>
      </c>
      <c r="E14" s="18">
        <v>7.0623214256106195E-2</v>
      </c>
      <c r="F14" s="18">
        <v>7.7868226771687796E-2</v>
      </c>
      <c r="G14" s="18">
        <v>7.9961484571538205E-2</v>
      </c>
      <c r="H14" s="18">
        <v>0.102924904291664</v>
      </c>
      <c r="I14" s="18">
        <v>0.10761583839896501</v>
      </c>
      <c r="J14" s="18">
        <v>0.21358673269762199</v>
      </c>
    </row>
    <row r="15" spans="2:11" x14ac:dyDescent="0.3">
      <c r="B15" s="20" t="s">
        <v>55</v>
      </c>
      <c r="C15" s="19">
        <v>0.54908841600298197</v>
      </c>
      <c r="D15" s="19">
        <v>0.50350173727776504</v>
      </c>
      <c r="E15" s="19">
        <v>0.47575058097017497</v>
      </c>
      <c r="F15" s="19">
        <v>0.495837491080104</v>
      </c>
      <c r="G15" s="19">
        <v>0.44128204383840303</v>
      </c>
      <c r="H15" s="19">
        <v>0.412145377451683</v>
      </c>
      <c r="I15" s="19">
        <v>0.44497145761511397</v>
      </c>
      <c r="J15" s="19">
        <v>0.126162045081543</v>
      </c>
    </row>
    <row r="16" spans="2:11" x14ac:dyDescent="0.3">
      <c r="B16" s="16"/>
      <c r="C16" s="16"/>
      <c r="D16" s="16"/>
      <c r="E16" s="16"/>
      <c r="F16" s="16"/>
      <c r="G16" s="16"/>
      <c r="H16" s="16"/>
      <c r="I16" s="16"/>
      <c r="J16" s="16"/>
    </row>
    <row r="17" spans="2:2" x14ac:dyDescent="0.3">
      <c r="B17" t="s">
        <v>57</v>
      </c>
    </row>
    <row r="18" spans="2:2" x14ac:dyDescent="0.3">
      <c r="B18" t="s">
        <v>58</v>
      </c>
    </row>
    <row r="22" spans="2:2" x14ac:dyDescent="0.3">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0.131423834333527</v>
      </c>
      <c r="D9" s="14">
        <v>0.16948699734115499</v>
      </c>
      <c r="E9" s="14">
        <v>9.4780166598001606E-2</v>
      </c>
      <c r="F9" s="14"/>
      <c r="G9" s="14">
        <v>0.13555716788166</v>
      </c>
      <c r="H9" s="14">
        <v>0.124859210878576</v>
      </c>
      <c r="I9" s="14">
        <v>0.20084495152159701</v>
      </c>
      <c r="J9" s="14">
        <v>0.13857107325742399</v>
      </c>
      <c r="K9" s="14">
        <v>9.4467370652628502E-2</v>
      </c>
      <c r="L9" s="14">
        <v>9.6629481660061398E-2</v>
      </c>
      <c r="M9" s="14"/>
      <c r="N9" s="14">
        <v>0.17800001389237399</v>
      </c>
      <c r="O9" s="14">
        <v>0.133797269297353</v>
      </c>
      <c r="P9" s="14">
        <v>0.108621970868106</v>
      </c>
      <c r="Q9" s="14">
        <v>0.18442832673228901</v>
      </c>
      <c r="R9" s="14">
        <v>9.1290421947694794E-2</v>
      </c>
      <c r="S9" s="14"/>
      <c r="T9" s="14">
        <v>0.15463744719941899</v>
      </c>
      <c r="U9" s="14">
        <v>0.116820220540099</v>
      </c>
      <c r="V9" s="14"/>
      <c r="W9" s="14">
        <v>8.8548562177898596E-2</v>
      </c>
      <c r="X9" s="14">
        <v>0.141279637268582</v>
      </c>
      <c r="Y9" s="14"/>
      <c r="Z9" s="14">
        <v>0.152541583468049</v>
      </c>
      <c r="AA9" s="14">
        <v>0.117866607074149</v>
      </c>
    </row>
    <row r="10" spans="2:27" x14ac:dyDescent="0.3">
      <c r="B10" s="15" t="s">
        <v>48</v>
      </c>
      <c r="C10" s="14">
        <v>0.44228188351826497</v>
      </c>
      <c r="D10" s="14">
        <v>0.47533407855124998</v>
      </c>
      <c r="E10" s="14">
        <v>0.41091692475560099</v>
      </c>
      <c r="F10" s="14"/>
      <c r="G10" s="14">
        <v>0.39947294894421498</v>
      </c>
      <c r="H10" s="14">
        <v>0.46892845432001601</v>
      </c>
      <c r="I10" s="14">
        <v>0.41448649926424402</v>
      </c>
      <c r="J10" s="14">
        <v>0.43457267676569999</v>
      </c>
      <c r="K10" s="14">
        <v>0.407760159264132</v>
      </c>
      <c r="L10" s="14">
        <v>0.50107462431943905</v>
      </c>
      <c r="M10" s="14"/>
      <c r="N10" s="14">
        <v>0.50651262757854798</v>
      </c>
      <c r="O10" s="14">
        <v>0.48124796686496002</v>
      </c>
      <c r="P10" s="14">
        <v>0.410546152725908</v>
      </c>
      <c r="Q10" s="14">
        <v>0.506402042276066</v>
      </c>
      <c r="R10" s="14">
        <v>0.52158270186656397</v>
      </c>
      <c r="S10" s="14"/>
      <c r="T10" s="14">
        <v>0.41440099368785499</v>
      </c>
      <c r="U10" s="14">
        <v>0.45982166716386302</v>
      </c>
      <c r="V10" s="14"/>
      <c r="W10" s="14">
        <v>0.45402848886842201</v>
      </c>
      <c r="X10" s="14">
        <v>0.43958167377809698</v>
      </c>
      <c r="Y10" s="14"/>
      <c r="Z10" s="14">
        <v>0.48155081420211598</v>
      </c>
      <c r="AA10" s="14">
        <v>0.41707191373775299</v>
      </c>
    </row>
    <row r="11" spans="2:27" x14ac:dyDescent="0.3">
      <c r="B11" s="15" t="s">
        <v>49</v>
      </c>
      <c r="C11" s="14">
        <v>0.239297258132211</v>
      </c>
      <c r="D11" s="14">
        <v>0.22164474878833401</v>
      </c>
      <c r="E11" s="14">
        <v>0.25541261946731703</v>
      </c>
      <c r="F11" s="14"/>
      <c r="G11" s="14">
        <v>0.243771384597884</v>
      </c>
      <c r="H11" s="14">
        <v>0.24880939466475099</v>
      </c>
      <c r="I11" s="14">
        <v>0.179796154010261</v>
      </c>
      <c r="J11" s="14">
        <v>0.212617827974214</v>
      </c>
      <c r="K11" s="14">
        <v>0.27425545040635102</v>
      </c>
      <c r="L11" s="14">
        <v>0.27508314438972398</v>
      </c>
      <c r="M11" s="14"/>
      <c r="N11" s="14">
        <v>0.18154273855816799</v>
      </c>
      <c r="O11" s="14">
        <v>0.249812255868992</v>
      </c>
      <c r="P11" s="14">
        <v>0.27494769684572901</v>
      </c>
      <c r="Q11" s="14">
        <v>0.21826378840605401</v>
      </c>
      <c r="R11" s="14">
        <v>0.172068682903572</v>
      </c>
      <c r="S11" s="14"/>
      <c r="T11" s="14">
        <v>0.23905880611532701</v>
      </c>
      <c r="U11" s="14">
        <v>0.239447267576366</v>
      </c>
      <c r="V11" s="14"/>
      <c r="W11" s="14">
        <v>0.27308556825179497</v>
      </c>
      <c r="X11" s="14">
        <v>0.23153028875092399</v>
      </c>
      <c r="Y11" s="14"/>
      <c r="Z11" s="14">
        <v>0.22730170845739001</v>
      </c>
      <c r="AA11" s="14">
        <v>0.24699819216674099</v>
      </c>
    </row>
    <row r="12" spans="2:27" x14ac:dyDescent="0.3">
      <c r="B12" s="15" t="s">
        <v>50</v>
      </c>
      <c r="C12" s="14">
        <v>6.1330395827205599E-2</v>
      </c>
      <c r="D12" s="14">
        <v>6.7828933520444099E-2</v>
      </c>
      <c r="E12" s="14">
        <v>5.5223982158503E-2</v>
      </c>
      <c r="F12" s="14"/>
      <c r="G12" s="14">
        <v>9.9060404129698507E-2</v>
      </c>
      <c r="H12" s="14">
        <v>5.43723848676059E-2</v>
      </c>
      <c r="I12" s="14">
        <v>5.6626631216452603E-2</v>
      </c>
      <c r="J12" s="14">
        <v>4.57095536397467E-2</v>
      </c>
      <c r="K12" s="14">
        <v>7.7448842421688396E-2</v>
      </c>
      <c r="L12" s="14">
        <v>4.7561619961149403E-2</v>
      </c>
      <c r="M12" s="14"/>
      <c r="N12" s="14">
        <v>3.9574496312092401E-2</v>
      </c>
      <c r="O12" s="14">
        <v>4.7295267660839101E-2</v>
      </c>
      <c r="P12" s="14">
        <v>0.111182353249794</v>
      </c>
      <c r="Q12" s="14">
        <v>3.14604068707788E-2</v>
      </c>
      <c r="R12" s="14">
        <v>8.5721946772416402E-2</v>
      </c>
      <c r="S12" s="14"/>
      <c r="T12" s="14">
        <v>4.9708429551936703E-2</v>
      </c>
      <c r="U12" s="14">
        <v>6.8641739734971202E-2</v>
      </c>
      <c r="V12" s="14"/>
      <c r="W12" s="14">
        <v>5.8886067635786597E-2</v>
      </c>
      <c r="X12" s="14">
        <v>6.1892277204326197E-2</v>
      </c>
      <c r="Y12" s="14"/>
      <c r="Z12" s="14">
        <v>5.2362557256592598E-2</v>
      </c>
      <c r="AA12" s="14">
        <v>6.70875920488649E-2</v>
      </c>
    </row>
    <row r="13" spans="2:27" x14ac:dyDescent="0.3">
      <c r="B13" s="15" t="s">
        <v>51</v>
      </c>
      <c r="C13" s="14">
        <v>1.6537830944482201E-2</v>
      </c>
      <c r="D13" s="14">
        <v>1.9346396686026099E-2</v>
      </c>
      <c r="E13" s="14">
        <v>1.3860347849262201E-2</v>
      </c>
      <c r="F13" s="14"/>
      <c r="G13" s="14">
        <v>2.1693429035083402E-2</v>
      </c>
      <c r="H13" s="14">
        <v>1.7884118715148299E-2</v>
      </c>
      <c r="I13" s="14">
        <v>1.7596950612781902E-2</v>
      </c>
      <c r="J13" s="14">
        <v>1.24272053451344E-2</v>
      </c>
      <c r="K13" s="14">
        <v>2.1310334340066999E-2</v>
      </c>
      <c r="L13" s="14">
        <v>1.1285681847562E-2</v>
      </c>
      <c r="M13" s="14"/>
      <c r="N13" s="14">
        <v>6.4748720664033104E-3</v>
      </c>
      <c r="O13" s="14">
        <v>1.6925994935004698E-2</v>
      </c>
      <c r="P13" s="14">
        <v>2.9842149534615101E-2</v>
      </c>
      <c r="Q13" s="14">
        <v>1.6552894385801702E-2</v>
      </c>
      <c r="R13" s="14">
        <v>1.34787108231916E-2</v>
      </c>
      <c r="S13" s="14"/>
      <c r="T13" s="14">
        <v>1.6754767510426899E-2</v>
      </c>
      <c r="U13" s="14">
        <v>1.6401356805577999E-2</v>
      </c>
      <c r="V13" s="14"/>
      <c r="W13" s="14">
        <v>2.1768213933214899E-2</v>
      </c>
      <c r="X13" s="14">
        <v>1.53355149842547E-2</v>
      </c>
      <c r="Y13" s="14"/>
      <c r="Z13" s="14">
        <v>1.81703985458271E-2</v>
      </c>
      <c r="AA13" s="14">
        <v>1.5489750969351301E-2</v>
      </c>
    </row>
    <row r="14" spans="2:27" x14ac:dyDescent="0.3">
      <c r="B14" s="15" t="s">
        <v>102</v>
      </c>
      <c r="C14" s="14">
        <v>0.109128797244309</v>
      </c>
      <c r="D14" s="14">
        <v>4.6358845112791203E-2</v>
      </c>
      <c r="E14" s="14">
        <v>0.169805959171315</v>
      </c>
      <c r="F14" s="14"/>
      <c r="G14" s="14">
        <v>0.100444665411458</v>
      </c>
      <c r="H14" s="14">
        <v>8.5146436553902596E-2</v>
      </c>
      <c r="I14" s="14">
        <v>0.130648813374664</v>
      </c>
      <c r="J14" s="14">
        <v>0.156101663017781</v>
      </c>
      <c r="K14" s="14">
        <v>0.124757842915133</v>
      </c>
      <c r="L14" s="14">
        <v>6.8365447822064093E-2</v>
      </c>
      <c r="M14" s="14"/>
      <c r="N14" s="14">
        <v>8.78952515924145E-2</v>
      </c>
      <c r="O14" s="14">
        <v>7.0921245372850897E-2</v>
      </c>
      <c r="P14" s="14">
        <v>6.4859676775848293E-2</v>
      </c>
      <c r="Q14" s="14">
        <v>4.2892541329011297E-2</v>
      </c>
      <c r="R14" s="14">
        <v>0.115857535686561</v>
      </c>
      <c r="S14" s="14"/>
      <c r="T14" s="14">
        <v>0.125439555935036</v>
      </c>
      <c r="U14" s="14">
        <v>9.8867748179121695E-2</v>
      </c>
      <c r="V14" s="14"/>
      <c r="W14" s="14">
        <v>0.103683099132882</v>
      </c>
      <c r="X14" s="14">
        <v>0.11038060801381699</v>
      </c>
      <c r="Y14" s="14"/>
      <c r="Z14" s="14">
        <v>6.8072938070025402E-2</v>
      </c>
      <c r="AA14" s="14">
        <v>0.13548594400314101</v>
      </c>
    </row>
    <row r="15" spans="2:27" x14ac:dyDescent="0.3">
      <c r="B15" s="15" t="s">
        <v>53</v>
      </c>
      <c r="C15" s="18">
        <v>0.57370571785179203</v>
      </c>
      <c r="D15" s="18">
        <v>0.644821075892405</v>
      </c>
      <c r="E15" s="18">
        <v>0.50569709135360297</v>
      </c>
      <c r="F15" s="18"/>
      <c r="G15" s="18">
        <v>0.53503011682587498</v>
      </c>
      <c r="H15" s="18">
        <v>0.59378766519859205</v>
      </c>
      <c r="I15" s="18">
        <v>0.61533145078583995</v>
      </c>
      <c r="J15" s="18">
        <v>0.57314375002312401</v>
      </c>
      <c r="K15" s="18">
        <v>0.50222752991676101</v>
      </c>
      <c r="L15" s="18">
        <v>0.59770410597950097</v>
      </c>
      <c r="M15" s="18"/>
      <c r="N15" s="18">
        <v>0.68451264147092195</v>
      </c>
      <c r="O15" s="18">
        <v>0.61504523616231299</v>
      </c>
      <c r="P15" s="18">
        <v>0.51916812359401399</v>
      </c>
      <c r="Q15" s="18">
        <v>0.69083036900835504</v>
      </c>
      <c r="R15" s="18">
        <v>0.61287312381425896</v>
      </c>
      <c r="S15" s="18"/>
      <c r="T15" s="18">
        <v>0.56903844088727396</v>
      </c>
      <c r="U15" s="18">
        <v>0.57664188770396296</v>
      </c>
      <c r="V15" s="18"/>
      <c r="W15" s="18">
        <v>0.54257705104632103</v>
      </c>
      <c r="X15" s="18">
        <v>0.58086131104667804</v>
      </c>
      <c r="Y15" s="18"/>
      <c r="Z15" s="18">
        <v>0.63409239767016501</v>
      </c>
      <c r="AA15" s="18">
        <v>0.53493852081190196</v>
      </c>
    </row>
    <row r="16" spans="2:27" x14ac:dyDescent="0.3">
      <c r="B16" s="15" t="s">
        <v>54</v>
      </c>
      <c r="C16" s="18">
        <v>7.7868226771687796E-2</v>
      </c>
      <c r="D16" s="18">
        <v>8.7175330206470197E-2</v>
      </c>
      <c r="E16" s="18">
        <v>6.9084330007765204E-2</v>
      </c>
      <c r="F16" s="18"/>
      <c r="G16" s="18">
        <v>0.120753833164782</v>
      </c>
      <c r="H16" s="18">
        <v>7.2256503582754206E-2</v>
      </c>
      <c r="I16" s="18">
        <v>7.4223581829234497E-2</v>
      </c>
      <c r="J16" s="18">
        <v>5.8136758984881097E-2</v>
      </c>
      <c r="K16" s="18">
        <v>9.8759176761755399E-2</v>
      </c>
      <c r="L16" s="18">
        <v>5.8847301808711401E-2</v>
      </c>
      <c r="M16" s="18"/>
      <c r="N16" s="18">
        <v>4.6049368378495797E-2</v>
      </c>
      <c r="O16" s="18">
        <v>6.4221262595843806E-2</v>
      </c>
      <c r="P16" s="18">
        <v>0.14102450278440901</v>
      </c>
      <c r="Q16" s="18">
        <v>4.8013301256580501E-2</v>
      </c>
      <c r="R16" s="18">
        <v>9.9200657595608005E-2</v>
      </c>
      <c r="S16" s="18"/>
      <c r="T16" s="18">
        <v>6.6463197062363602E-2</v>
      </c>
      <c r="U16" s="18">
        <v>8.5043096540549201E-2</v>
      </c>
      <c r="V16" s="18"/>
      <c r="W16" s="18">
        <v>8.0654281569001507E-2</v>
      </c>
      <c r="X16" s="18">
        <v>7.7227792188580904E-2</v>
      </c>
      <c r="Y16" s="18"/>
      <c r="Z16" s="18">
        <v>7.0532955802419695E-2</v>
      </c>
      <c r="AA16" s="18">
        <v>8.2577343018216204E-2</v>
      </c>
    </row>
    <row r="17" spans="2:27" x14ac:dyDescent="0.3">
      <c r="B17" s="15" t="s">
        <v>55</v>
      </c>
      <c r="C17" s="19">
        <v>0.495837491080104</v>
      </c>
      <c r="D17" s="19">
        <v>0.55764574568593495</v>
      </c>
      <c r="E17" s="19">
        <v>0.43661276134583699</v>
      </c>
      <c r="F17" s="19"/>
      <c r="G17" s="19">
        <v>0.41427628366109298</v>
      </c>
      <c r="H17" s="19">
        <v>0.52153116161583801</v>
      </c>
      <c r="I17" s="19">
        <v>0.54110786895660601</v>
      </c>
      <c r="J17" s="19">
        <v>0.51500699103824299</v>
      </c>
      <c r="K17" s="19">
        <v>0.40346835315500501</v>
      </c>
      <c r="L17" s="19">
        <v>0.53885680417078896</v>
      </c>
      <c r="M17" s="19"/>
      <c r="N17" s="19">
        <v>0.63846327309242601</v>
      </c>
      <c r="O17" s="19">
        <v>0.55082397356646895</v>
      </c>
      <c r="P17" s="19">
        <v>0.37814362080960501</v>
      </c>
      <c r="Q17" s="19">
        <v>0.64281706775177405</v>
      </c>
      <c r="R17" s="19">
        <v>0.51367246621865104</v>
      </c>
      <c r="S17" s="19"/>
      <c r="T17" s="19">
        <v>0.50257524382491003</v>
      </c>
      <c r="U17" s="19">
        <v>0.49159879116341398</v>
      </c>
      <c r="V17" s="19"/>
      <c r="W17" s="19">
        <v>0.46192276947731897</v>
      </c>
      <c r="X17" s="19">
        <v>0.50363351885809704</v>
      </c>
      <c r="Y17" s="19"/>
      <c r="Z17" s="19">
        <v>0.56355944186774498</v>
      </c>
      <c r="AA17" s="19">
        <v>0.45236117779368601</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0.14071288193442999</v>
      </c>
      <c r="D9" s="14">
        <v>0.178092418298883</v>
      </c>
      <c r="E9" s="14">
        <v>0.10477220791328801</v>
      </c>
      <c r="F9" s="14"/>
      <c r="G9" s="14">
        <v>0.13248105579234401</v>
      </c>
      <c r="H9" s="14">
        <v>0.143074678684805</v>
      </c>
      <c r="I9" s="14">
        <v>0.199295636822485</v>
      </c>
      <c r="J9" s="14">
        <v>0.118858001253901</v>
      </c>
      <c r="K9" s="14">
        <v>0.10940417427063701</v>
      </c>
      <c r="L9" s="14">
        <v>0.135397551885026</v>
      </c>
      <c r="M9" s="14"/>
      <c r="N9" s="14">
        <v>0.17802396051559</v>
      </c>
      <c r="O9" s="14">
        <v>0.16936018331987099</v>
      </c>
      <c r="P9" s="14">
        <v>0.105776446422118</v>
      </c>
      <c r="Q9" s="14">
        <v>0.17945295905337499</v>
      </c>
      <c r="R9" s="14">
        <v>0.12808664586997201</v>
      </c>
      <c r="S9" s="14"/>
      <c r="T9" s="14">
        <v>0.15885862361845801</v>
      </c>
      <c r="U9" s="14">
        <v>0.12929745060628001</v>
      </c>
      <c r="V9" s="14"/>
      <c r="W9" s="14">
        <v>0.13175825486061901</v>
      </c>
      <c r="X9" s="14">
        <v>0.142771295452507</v>
      </c>
      <c r="Y9" s="14"/>
      <c r="Z9" s="14">
        <v>0.171374168302137</v>
      </c>
      <c r="AA9" s="14">
        <v>0.121028869935615</v>
      </c>
    </row>
    <row r="10" spans="2:27" x14ac:dyDescent="0.3">
      <c r="B10" s="15" t="s">
        <v>48</v>
      </c>
      <c r="C10" s="14">
        <v>0.46774783226370098</v>
      </c>
      <c r="D10" s="14">
        <v>0.49059148796389501</v>
      </c>
      <c r="E10" s="14">
        <v>0.44521855413756301</v>
      </c>
      <c r="F10" s="14"/>
      <c r="G10" s="14">
        <v>0.40173980317424202</v>
      </c>
      <c r="H10" s="14">
        <v>0.47772545221244</v>
      </c>
      <c r="I10" s="14">
        <v>0.39856377756150202</v>
      </c>
      <c r="J10" s="14">
        <v>0.477189358347413</v>
      </c>
      <c r="K10" s="14">
        <v>0.49590953029392199</v>
      </c>
      <c r="L10" s="14">
        <v>0.53317174995748695</v>
      </c>
      <c r="M10" s="14"/>
      <c r="N10" s="14">
        <v>0.53530349257868703</v>
      </c>
      <c r="O10" s="14">
        <v>0.470577355631422</v>
      </c>
      <c r="P10" s="14">
        <v>0.48438323492187302</v>
      </c>
      <c r="Q10" s="14">
        <v>0.52141050606457595</v>
      </c>
      <c r="R10" s="14">
        <v>0.42680016075203497</v>
      </c>
      <c r="S10" s="14"/>
      <c r="T10" s="14">
        <v>0.42644188535239302</v>
      </c>
      <c r="U10" s="14">
        <v>0.49373327880101597</v>
      </c>
      <c r="V10" s="14"/>
      <c r="W10" s="14">
        <v>0.510904962054614</v>
      </c>
      <c r="X10" s="14">
        <v>0.45782723829247501</v>
      </c>
      <c r="Y10" s="14"/>
      <c r="Z10" s="14">
        <v>0.49234114567555298</v>
      </c>
      <c r="AA10" s="14">
        <v>0.45195935325196102</v>
      </c>
    </row>
    <row r="11" spans="2:27" x14ac:dyDescent="0.3">
      <c r="B11" s="15" t="s">
        <v>49</v>
      </c>
      <c r="C11" s="14">
        <v>0.23019518522461199</v>
      </c>
      <c r="D11" s="14">
        <v>0.21336448343605999</v>
      </c>
      <c r="E11" s="14">
        <v>0.24669936468813999</v>
      </c>
      <c r="F11" s="14"/>
      <c r="G11" s="14">
        <v>0.25061900582804197</v>
      </c>
      <c r="H11" s="14">
        <v>0.24267238974775501</v>
      </c>
      <c r="I11" s="14">
        <v>0.24559398846154401</v>
      </c>
      <c r="J11" s="14">
        <v>0.19918397861062501</v>
      </c>
      <c r="K11" s="14">
        <v>0.22635829684813399</v>
      </c>
      <c r="L11" s="14">
        <v>0.22167503217368001</v>
      </c>
      <c r="M11" s="14"/>
      <c r="N11" s="14">
        <v>0.16035185431631399</v>
      </c>
      <c r="O11" s="14">
        <v>0.24745555321382401</v>
      </c>
      <c r="P11" s="14">
        <v>0.26004584832528599</v>
      </c>
      <c r="Q11" s="14">
        <v>0.222115886480314</v>
      </c>
      <c r="R11" s="14">
        <v>0.25228520769424301</v>
      </c>
      <c r="S11" s="14"/>
      <c r="T11" s="14">
        <v>0.24551068572241599</v>
      </c>
      <c r="U11" s="14">
        <v>0.22056025008482599</v>
      </c>
      <c r="V11" s="14"/>
      <c r="W11" s="14">
        <v>0.22327706102443001</v>
      </c>
      <c r="X11" s="14">
        <v>0.23178546478131601</v>
      </c>
      <c r="Y11" s="14"/>
      <c r="Z11" s="14">
        <v>0.22518535151024799</v>
      </c>
      <c r="AA11" s="14">
        <v>0.23341141124210499</v>
      </c>
    </row>
    <row r="12" spans="2:27" x14ac:dyDescent="0.3">
      <c r="B12" s="15" t="s">
        <v>50</v>
      </c>
      <c r="C12" s="14">
        <v>4.7810523095212998E-2</v>
      </c>
      <c r="D12" s="14">
        <v>6.0733113846608802E-2</v>
      </c>
      <c r="E12" s="14">
        <v>3.5382147298053099E-2</v>
      </c>
      <c r="F12" s="14"/>
      <c r="G12" s="14">
        <v>9.5609713359323098E-2</v>
      </c>
      <c r="H12" s="14">
        <v>4.3383815428029902E-2</v>
      </c>
      <c r="I12" s="14">
        <v>2.63411704436755E-2</v>
      </c>
      <c r="J12" s="14">
        <v>3.6480554819641998E-2</v>
      </c>
      <c r="K12" s="14">
        <v>5.1458519025169298E-2</v>
      </c>
      <c r="L12" s="14">
        <v>4.3796657136055503E-2</v>
      </c>
      <c r="M12" s="14"/>
      <c r="N12" s="14">
        <v>3.8343312051419602E-2</v>
      </c>
      <c r="O12" s="14">
        <v>3.0756464105178901E-2</v>
      </c>
      <c r="P12" s="14">
        <v>7.2546941706312998E-2</v>
      </c>
      <c r="Q12" s="14">
        <v>3.1197025565262802E-2</v>
      </c>
      <c r="R12" s="14">
        <v>5.5180324441951499E-2</v>
      </c>
      <c r="S12" s="14"/>
      <c r="T12" s="14">
        <v>4.5347422090600498E-2</v>
      </c>
      <c r="U12" s="14">
        <v>4.9360052503382698E-2</v>
      </c>
      <c r="V12" s="14"/>
      <c r="W12" s="14">
        <v>3.22855020659987E-2</v>
      </c>
      <c r="X12" s="14">
        <v>5.1379282898558802E-2</v>
      </c>
      <c r="Y12" s="14"/>
      <c r="Z12" s="14">
        <v>4.17030822626498E-2</v>
      </c>
      <c r="AA12" s="14">
        <v>5.1731393771951503E-2</v>
      </c>
    </row>
    <row r="13" spans="2:27" x14ac:dyDescent="0.3">
      <c r="B13" s="15" t="s">
        <v>51</v>
      </c>
      <c r="C13" s="14">
        <v>1.15617750999363E-2</v>
      </c>
      <c r="D13" s="14">
        <v>1.35046101493696E-2</v>
      </c>
      <c r="E13" s="14">
        <v>9.7100854837964407E-3</v>
      </c>
      <c r="F13" s="14"/>
      <c r="G13" s="14">
        <v>3.8909800105749498E-3</v>
      </c>
      <c r="H13" s="14">
        <v>7.8748592124128994E-3</v>
      </c>
      <c r="I13" s="14">
        <v>1.21233894061004E-2</v>
      </c>
      <c r="J13" s="14">
        <v>9.6616233720473402E-3</v>
      </c>
      <c r="K13" s="14">
        <v>2.3029029838502E-2</v>
      </c>
      <c r="L13" s="14">
        <v>1.30466662525231E-2</v>
      </c>
      <c r="M13" s="14"/>
      <c r="N13" s="14">
        <v>6.53976522647059E-3</v>
      </c>
      <c r="O13" s="14">
        <v>9.3357189520948593E-3</v>
      </c>
      <c r="P13" s="14">
        <v>2.3643215080779201E-2</v>
      </c>
      <c r="Q13" s="14">
        <v>0</v>
      </c>
      <c r="R13" s="14">
        <v>1.31348116246359E-2</v>
      </c>
      <c r="S13" s="14"/>
      <c r="T13" s="14">
        <v>9.5495192021324091E-3</v>
      </c>
      <c r="U13" s="14">
        <v>1.2827679212098601E-2</v>
      </c>
      <c r="V13" s="14"/>
      <c r="W13" s="14">
        <v>2.12223276156784E-2</v>
      </c>
      <c r="X13" s="14">
        <v>9.3410894447339791E-3</v>
      </c>
      <c r="Y13" s="14"/>
      <c r="Z13" s="14">
        <v>7.9272019398140808E-3</v>
      </c>
      <c r="AA13" s="14">
        <v>1.3895107786518099E-2</v>
      </c>
    </row>
    <row r="14" spans="2:27" x14ac:dyDescent="0.3">
      <c r="B14" s="15" t="s">
        <v>102</v>
      </c>
      <c r="C14" s="14">
        <v>0.101971802382108</v>
      </c>
      <c r="D14" s="14">
        <v>4.3713886305183303E-2</v>
      </c>
      <c r="E14" s="14">
        <v>0.15821764047915901</v>
      </c>
      <c r="F14" s="14"/>
      <c r="G14" s="14">
        <v>0.115659441835473</v>
      </c>
      <c r="H14" s="14">
        <v>8.5268804714557001E-2</v>
      </c>
      <c r="I14" s="14">
        <v>0.11808203730469199</v>
      </c>
      <c r="J14" s="14">
        <v>0.15862648359637199</v>
      </c>
      <c r="K14" s="14">
        <v>9.3840449723636199E-2</v>
      </c>
      <c r="L14" s="14">
        <v>5.2912342595228597E-2</v>
      </c>
      <c r="M14" s="14"/>
      <c r="N14" s="14">
        <v>8.14376153115179E-2</v>
      </c>
      <c r="O14" s="14">
        <v>7.2514724777608799E-2</v>
      </c>
      <c r="P14" s="14">
        <v>5.3604313543630697E-2</v>
      </c>
      <c r="Q14" s="14">
        <v>4.5823622836472198E-2</v>
      </c>
      <c r="R14" s="14">
        <v>0.124512849617162</v>
      </c>
      <c r="S14" s="14"/>
      <c r="T14" s="14">
        <v>0.114291864014</v>
      </c>
      <c r="U14" s="14">
        <v>9.4221288792396898E-2</v>
      </c>
      <c r="V14" s="14"/>
      <c r="W14" s="14">
        <v>8.0551892378660603E-2</v>
      </c>
      <c r="X14" s="14">
        <v>0.106895629130409</v>
      </c>
      <c r="Y14" s="14"/>
      <c r="Z14" s="14">
        <v>6.1469050309597602E-2</v>
      </c>
      <c r="AA14" s="14">
        <v>0.12797386401185001</v>
      </c>
    </row>
    <row r="15" spans="2:27" x14ac:dyDescent="0.3">
      <c r="B15" s="15" t="s">
        <v>53</v>
      </c>
      <c r="C15" s="18">
        <v>0.60846071419813097</v>
      </c>
      <c r="D15" s="18">
        <v>0.66868390626277796</v>
      </c>
      <c r="E15" s="18">
        <v>0.54999076205085096</v>
      </c>
      <c r="F15" s="18"/>
      <c r="G15" s="18">
        <v>0.534220858966587</v>
      </c>
      <c r="H15" s="18">
        <v>0.62080013089724495</v>
      </c>
      <c r="I15" s="18">
        <v>0.59785941438398704</v>
      </c>
      <c r="J15" s="18">
        <v>0.59604735960131405</v>
      </c>
      <c r="K15" s="18">
        <v>0.60531370456455902</v>
      </c>
      <c r="L15" s="18">
        <v>0.66856930184251295</v>
      </c>
      <c r="M15" s="18"/>
      <c r="N15" s="18">
        <v>0.71332745309427803</v>
      </c>
      <c r="O15" s="18">
        <v>0.63993753895129402</v>
      </c>
      <c r="P15" s="18">
        <v>0.59015968134399099</v>
      </c>
      <c r="Q15" s="18">
        <v>0.70086346511795095</v>
      </c>
      <c r="R15" s="18">
        <v>0.55488680662200696</v>
      </c>
      <c r="S15" s="18"/>
      <c r="T15" s="18">
        <v>0.58530050897085095</v>
      </c>
      <c r="U15" s="18">
        <v>0.62303072940729598</v>
      </c>
      <c r="V15" s="18"/>
      <c r="W15" s="18">
        <v>0.64266321691523298</v>
      </c>
      <c r="X15" s="18">
        <v>0.60059853374498195</v>
      </c>
      <c r="Y15" s="18"/>
      <c r="Z15" s="18">
        <v>0.66371531397769101</v>
      </c>
      <c r="AA15" s="18">
        <v>0.57298822318757603</v>
      </c>
    </row>
    <row r="16" spans="2:27" x14ac:dyDescent="0.3">
      <c r="B16" s="15" t="s">
        <v>54</v>
      </c>
      <c r="C16" s="18">
        <v>5.9372298195149401E-2</v>
      </c>
      <c r="D16" s="18">
        <v>7.4237723995978402E-2</v>
      </c>
      <c r="E16" s="18">
        <v>4.5092232781849602E-2</v>
      </c>
      <c r="F16" s="18"/>
      <c r="G16" s="18">
        <v>9.9500693369898099E-2</v>
      </c>
      <c r="H16" s="18">
        <v>5.12586746404428E-2</v>
      </c>
      <c r="I16" s="18">
        <v>3.8464559849775898E-2</v>
      </c>
      <c r="J16" s="18">
        <v>4.6142178191689302E-2</v>
      </c>
      <c r="K16" s="18">
        <v>7.4487548863671302E-2</v>
      </c>
      <c r="L16" s="18">
        <v>5.6843323388578601E-2</v>
      </c>
      <c r="M16" s="18"/>
      <c r="N16" s="18">
        <v>4.4883077277890197E-2</v>
      </c>
      <c r="O16" s="18">
        <v>4.0092183057273703E-2</v>
      </c>
      <c r="P16" s="18">
        <v>9.6190156787092196E-2</v>
      </c>
      <c r="Q16" s="18">
        <v>3.1197025565262802E-2</v>
      </c>
      <c r="R16" s="18">
        <v>6.8315136066587304E-2</v>
      </c>
      <c r="S16" s="18"/>
      <c r="T16" s="18">
        <v>5.4896941292732898E-2</v>
      </c>
      <c r="U16" s="18">
        <v>6.2187731715481302E-2</v>
      </c>
      <c r="V16" s="18"/>
      <c r="W16" s="18">
        <v>5.3507829681677103E-2</v>
      </c>
      <c r="X16" s="18">
        <v>6.0720372343292799E-2</v>
      </c>
      <c r="Y16" s="18"/>
      <c r="Z16" s="18">
        <v>4.9630284202463799E-2</v>
      </c>
      <c r="AA16" s="18">
        <v>6.5626501558469594E-2</v>
      </c>
    </row>
    <row r="17" spans="2:27" x14ac:dyDescent="0.3">
      <c r="B17" s="15" t="s">
        <v>55</v>
      </c>
      <c r="C17" s="19">
        <v>0.54908841600298197</v>
      </c>
      <c r="D17" s="19">
        <v>0.59444618226679902</v>
      </c>
      <c r="E17" s="19">
        <v>0.50489852926900103</v>
      </c>
      <c r="F17" s="19"/>
      <c r="G17" s="19">
        <v>0.43472016559668902</v>
      </c>
      <c r="H17" s="19">
        <v>0.56954145625680197</v>
      </c>
      <c r="I17" s="19">
        <v>0.559394854534212</v>
      </c>
      <c r="J17" s="19">
        <v>0.54990518140962497</v>
      </c>
      <c r="K17" s="19">
        <v>0.53082615570088698</v>
      </c>
      <c r="L17" s="19">
        <v>0.61172597845393395</v>
      </c>
      <c r="M17" s="19"/>
      <c r="N17" s="19">
        <v>0.66844437581638805</v>
      </c>
      <c r="O17" s="19">
        <v>0.59984535589401999</v>
      </c>
      <c r="P17" s="19">
        <v>0.49396952455689902</v>
      </c>
      <c r="Q17" s="19">
        <v>0.66966643955268801</v>
      </c>
      <c r="R17" s="19">
        <v>0.48657167055542</v>
      </c>
      <c r="S17" s="19"/>
      <c r="T17" s="19">
        <v>0.53040356767811803</v>
      </c>
      <c r="U17" s="19">
        <v>0.560842997691814</v>
      </c>
      <c r="V17" s="19"/>
      <c r="W17" s="19">
        <v>0.58915538723355498</v>
      </c>
      <c r="X17" s="19">
        <v>0.53987816140168898</v>
      </c>
      <c r="Y17" s="19"/>
      <c r="Z17" s="19">
        <v>0.61408502977522705</v>
      </c>
      <c r="AA17" s="19">
        <v>0.50736172162910598</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8.2975834086375905E-2</v>
      </c>
      <c r="D9" s="14">
        <v>0.107081002522443</v>
      </c>
      <c r="E9" s="14">
        <v>5.9768644887646903E-2</v>
      </c>
      <c r="F9" s="14"/>
      <c r="G9" s="14">
        <v>9.6376553180627905E-2</v>
      </c>
      <c r="H9" s="14">
        <v>0.147646906175496</v>
      </c>
      <c r="I9" s="14">
        <v>0.13661508096814001</v>
      </c>
      <c r="J9" s="14">
        <v>5.5445890700816201E-2</v>
      </c>
      <c r="K9" s="14">
        <v>3.2145058716810102E-2</v>
      </c>
      <c r="L9" s="14">
        <v>3.4382284085624597E-2</v>
      </c>
      <c r="M9" s="14"/>
      <c r="N9" s="14">
        <v>0.12933344472095001</v>
      </c>
      <c r="O9" s="14">
        <v>8.2796386049061907E-2</v>
      </c>
      <c r="P9" s="14">
        <v>7.5589027872663E-2</v>
      </c>
      <c r="Q9" s="14">
        <v>0.10992203697493599</v>
      </c>
      <c r="R9" s="14">
        <v>8.9045926363202202E-2</v>
      </c>
      <c r="S9" s="14"/>
      <c r="T9" s="14">
        <v>0.11461954512787299</v>
      </c>
      <c r="U9" s="14">
        <v>6.3068870973373201E-2</v>
      </c>
      <c r="V9" s="14"/>
      <c r="W9" s="14">
        <v>2.1164331940567199E-2</v>
      </c>
      <c r="X9" s="14">
        <v>9.7184536530468199E-2</v>
      </c>
      <c r="Y9" s="14"/>
      <c r="Z9" s="14">
        <v>0.10885644101025201</v>
      </c>
      <c r="AA9" s="14">
        <v>6.6360935053218495E-2</v>
      </c>
    </row>
    <row r="10" spans="2:27" x14ac:dyDescent="0.3">
      <c r="B10" s="15" t="s">
        <v>48</v>
      </c>
      <c r="C10" s="14">
        <v>0.25677294369278902</v>
      </c>
      <c r="D10" s="14">
        <v>0.290490895256931</v>
      </c>
      <c r="E10" s="14">
        <v>0.22485293202093601</v>
      </c>
      <c r="F10" s="14"/>
      <c r="G10" s="14">
        <v>0.36405683368627501</v>
      </c>
      <c r="H10" s="14">
        <v>0.32321221910610198</v>
      </c>
      <c r="I10" s="14">
        <v>0.24539382348387101</v>
      </c>
      <c r="J10" s="14">
        <v>0.279949456041657</v>
      </c>
      <c r="K10" s="14">
        <v>0.18798710286622</v>
      </c>
      <c r="L10" s="14">
        <v>0.168099992687364</v>
      </c>
      <c r="M10" s="14"/>
      <c r="N10" s="14">
        <v>0.34718463493359403</v>
      </c>
      <c r="O10" s="14">
        <v>0.26172629558305299</v>
      </c>
      <c r="P10" s="14">
        <v>0.24880658201753</v>
      </c>
      <c r="Q10" s="14">
        <v>0.26354697635273</v>
      </c>
      <c r="R10" s="14">
        <v>0.30480740139164703</v>
      </c>
      <c r="S10" s="14"/>
      <c r="T10" s="14">
        <v>0.29230458536756299</v>
      </c>
      <c r="U10" s="14">
        <v>0.234420095152471</v>
      </c>
      <c r="V10" s="14"/>
      <c r="W10" s="14">
        <v>0.195039869571866</v>
      </c>
      <c r="X10" s="14">
        <v>0.27096361776950301</v>
      </c>
      <c r="Y10" s="14"/>
      <c r="Z10" s="14">
        <v>0.29578798074247997</v>
      </c>
      <c r="AA10" s="14">
        <v>0.231725969204819</v>
      </c>
    </row>
    <row r="11" spans="2:27" x14ac:dyDescent="0.3">
      <c r="B11" s="15" t="s">
        <v>49</v>
      </c>
      <c r="C11" s="14">
        <v>0.32550374007516197</v>
      </c>
      <c r="D11" s="14">
        <v>0.308892760281259</v>
      </c>
      <c r="E11" s="14">
        <v>0.34173557195531001</v>
      </c>
      <c r="F11" s="14"/>
      <c r="G11" s="14">
        <v>0.299683607504517</v>
      </c>
      <c r="H11" s="14">
        <v>0.29203494244573602</v>
      </c>
      <c r="I11" s="14">
        <v>0.30418654368197001</v>
      </c>
      <c r="J11" s="14">
        <v>0.29014941079948903</v>
      </c>
      <c r="K11" s="14">
        <v>0.37114401819272202</v>
      </c>
      <c r="L11" s="14">
        <v>0.38518824550795699</v>
      </c>
      <c r="M11" s="14"/>
      <c r="N11" s="14">
        <v>0.27616502556380002</v>
      </c>
      <c r="O11" s="14">
        <v>0.36268389359075798</v>
      </c>
      <c r="P11" s="14">
        <v>0.30969191018511499</v>
      </c>
      <c r="Q11" s="14">
        <v>0.36068403749804401</v>
      </c>
      <c r="R11" s="14">
        <v>0.29292057912894898</v>
      </c>
      <c r="S11" s="14"/>
      <c r="T11" s="14">
        <v>0.28232868060452998</v>
      </c>
      <c r="U11" s="14">
        <v>0.35266503968241902</v>
      </c>
      <c r="V11" s="14"/>
      <c r="W11" s="14">
        <v>0.37144648175790401</v>
      </c>
      <c r="X11" s="14">
        <v>0.314942813332175</v>
      </c>
      <c r="Y11" s="14"/>
      <c r="Z11" s="14">
        <v>0.30649122815320801</v>
      </c>
      <c r="AA11" s="14">
        <v>0.33770944169874101</v>
      </c>
    </row>
    <row r="12" spans="2:27" x14ac:dyDescent="0.3">
      <c r="B12" s="15" t="s">
        <v>50</v>
      </c>
      <c r="C12" s="14">
        <v>0.16498079548646899</v>
      </c>
      <c r="D12" s="14">
        <v>0.17309562294609099</v>
      </c>
      <c r="E12" s="14">
        <v>0.156085886647231</v>
      </c>
      <c r="F12" s="14"/>
      <c r="G12" s="14">
        <v>0.107659431477675</v>
      </c>
      <c r="H12" s="14">
        <v>0.10612831940211299</v>
      </c>
      <c r="I12" s="14">
        <v>0.14584662794619399</v>
      </c>
      <c r="J12" s="14">
        <v>0.175422903249529</v>
      </c>
      <c r="K12" s="14">
        <v>0.17238344852729001</v>
      </c>
      <c r="L12" s="14">
        <v>0.25299847463005398</v>
      </c>
      <c r="M12" s="14"/>
      <c r="N12" s="14">
        <v>0.124680355021672</v>
      </c>
      <c r="O12" s="14">
        <v>0.177478767370637</v>
      </c>
      <c r="P12" s="14">
        <v>0.20940191514075401</v>
      </c>
      <c r="Q12" s="14">
        <v>0.13218617940463301</v>
      </c>
      <c r="R12" s="14">
        <v>0.17637088719527999</v>
      </c>
      <c r="S12" s="14"/>
      <c r="T12" s="14">
        <v>0.13182002664537601</v>
      </c>
      <c r="U12" s="14">
        <v>0.185842135082599</v>
      </c>
      <c r="V12" s="14"/>
      <c r="W12" s="14">
        <v>0.221400554183111</v>
      </c>
      <c r="X12" s="14">
        <v>0.15201150117297699</v>
      </c>
      <c r="Y12" s="14"/>
      <c r="Z12" s="14">
        <v>0.160752061184742</v>
      </c>
      <c r="AA12" s="14">
        <v>0.167695569280913</v>
      </c>
    </row>
    <row r="13" spans="2:27" x14ac:dyDescent="0.3">
      <c r="B13" s="15" t="s">
        <v>51</v>
      </c>
      <c r="C13" s="14">
        <v>4.8605937211152701E-2</v>
      </c>
      <c r="D13" s="14">
        <v>5.86167330870528E-2</v>
      </c>
      <c r="E13" s="14">
        <v>3.9022546203101E-2</v>
      </c>
      <c r="F13" s="14"/>
      <c r="G13" s="14">
        <v>3.8902130421124503E-2</v>
      </c>
      <c r="H13" s="14">
        <v>3.1318607991128102E-2</v>
      </c>
      <c r="I13" s="14">
        <v>3.2590982576057297E-2</v>
      </c>
      <c r="J13" s="14">
        <v>4.3087708800472503E-2</v>
      </c>
      <c r="K13" s="14">
        <v>8.6452095068224002E-2</v>
      </c>
      <c r="L13" s="14">
        <v>6.1186409247840197E-2</v>
      </c>
      <c r="M13" s="14"/>
      <c r="N13" s="14">
        <v>2.2478518064221201E-2</v>
      </c>
      <c r="O13" s="14">
        <v>4.21819102098593E-2</v>
      </c>
      <c r="P13" s="14">
        <v>9.0123186372848801E-2</v>
      </c>
      <c r="Q13" s="14">
        <v>5.3535902770266902E-2</v>
      </c>
      <c r="R13" s="14">
        <v>1.5663933364926701E-2</v>
      </c>
      <c r="S13" s="14"/>
      <c r="T13" s="14">
        <v>4.4332638457222399E-2</v>
      </c>
      <c r="U13" s="14">
        <v>5.1294256560099297E-2</v>
      </c>
      <c r="V13" s="14"/>
      <c r="W13" s="14">
        <v>5.2120018980332299E-2</v>
      </c>
      <c r="X13" s="14">
        <v>4.7798149979179298E-2</v>
      </c>
      <c r="Y13" s="14"/>
      <c r="Z13" s="14">
        <v>4.3833707887554703E-2</v>
      </c>
      <c r="AA13" s="14">
        <v>5.1669625346746802E-2</v>
      </c>
    </row>
    <row r="14" spans="2:27" x14ac:dyDescent="0.3">
      <c r="B14" s="15" t="s">
        <v>102</v>
      </c>
      <c r="C14" s="14">
        <v>0.121160749448051</v>
      </c>
      <c r="D14" s="14">
        <v>6.1822985906224301E-2</v>
      </c>
      <c r="E14" s="14">
        <v>0.17853441828577599</v>
      </c>
      <c r="F14" s="14"/>
      <c r="G14" s="14">
        <v>9.3321443729780407E-2</v>
      </c>
      <c r="H14" s="14">
        <v>9.9659004879425195E-2</v>
      </c>
      <c r="I14" s="14">
        <v>0.135366941343768</v>
      </c>
      <c r="J14" s="14">
        <v>0.15594463040803699</v>
      </c>
      <c r="K14" s="14">
        <v>0.149888276628733</v>
      </c>
      <c r="L14" s="14">
        <v>9.8144593841160005E-2</v>
      </c>
      <c r="M14" s="14"/>
      <c r="N14" s="14">
        <v>0.100158021695763</v>
      </c>
      <c r="O14" s="14">
        <v>7.3132747196631001E-2</v>
      </c>
      <c r="P14" s="14">
        <v>6.6387378411088702E-2</v>
      </c>
      <c r="Q14" s="14">
        <v>8.0124866999390199E-2</v>
      </c>
      <c r="R14" s="14">
        <v>0.121191272555996</v>
      </c>
      <c r="S14" s="14"/>
      <c r="T14" s="14">
        <v>0.134594523797435</v>
      </c>
      <c r="U14" s="14">
        <v>0.112709602549039</v>
      </c>
      <c r="V14" s="14"/>
      <c r="W14" s="14">
        <v>0.13882874356621999</v>
      </c>
      <c r="X14" s="14">
        <v>0.117099381215698</v>
      </c>
      <c r="Y14" s="14"/>
      <c r="Z14" s="14">
        <v>8.4278581021762999E-2</v>
      </c>
      <c r="AA14" s="14">
        <v>0.144838459415562</v>
      </c>
    </row>
    <row r="15" spans="2:27" x14ac:dyDescent="0.3">
      <c r="B15" s="15" t="s">
        <v>53</v>
      </c>
      <c r="C15" s="18">
        <v>0.33974877777916501</v>
      </c>
      <c r="D15" s="18">
        <v>0.39757189777937402</v>
      </c>
      <c r="E15" s="18">
        <v>0.28462157690858297</v>
      </c>
      <c r="F15" s="18"/>
      <c r="G15" s="18">
        <v>0.46043338686690299</v>
      </c>
      <c r="H15" s="18">
        <v>0.47085912528159801</v>
      </c>
      <c r="I15" s="18">
        <v>0.38200890445201002</v>
      </c>
      <c r="J15" s="18">
        <v>0.33539534674247301</v>
      </c>
      <c r="K15" s="18">
        <v>0.22013216158303001</v>
      </c>
      <c r="L15" s="18">
        <v>0.20248227677298899</v>
      </c>
      <c r="M15" s="18"/>
      <c r="N15" s="18">
        <v>0.47651807965454401</v>
      </c>
      <c r="O15" s="18">
        <v>0.34452268163211502</v>
      </c>
      <c r="P15" s="18">
        <v>0.324395609890193</v>
      </c>
      <c r="Q15" s="18">
        <v>0.37346901332766602</v>
      </c>
      <c r="R15" s="18">
        <v>0.39385332775484899</v>
      </c>
      <c r="S15" s="18"/>
      <c r="T15" s="18">
        <v>0.40692413049543602</v>
      </c>
      <c r="U15" s="18">
        <v>0.29748896612584402</v>
      </c>
      <c r="V15" s="18"/>
      <c r="W15" s="18">
        <v>0.216204201512433</v>
      </c>
      <c r="X15" s="18">
        <v>0.368148154299971</v>
      </c>
      <c r="Y15" s="18"/>
      <c r="Z15" s="18">
        <v>0.40464442175273202</v>
      </c>
      <c r="AA15" s="18">
        <v>0.29808690425803702</v>
      </c>
    </row>
    <row r="16" spans="2:27" x14ac:dyDescent="0.3">
      <c r="B16" s="15" t="s">
        <v>54</v>
      </c>
      <c r="C16" s="18">
        <v>0.21358673269762199</v>
      </c>
      <c r="D16" s="18">
        <v>0.231712356033143</v>
      </c>
      <c r="E16" s="18">
        <v>0.195108432850332</v>
      </c>
      <c r="F16" s="18"/>
      <c r="G16" s="18">
        <v>0.14656156189880001</v>
      </c>
      <c r="H16" s="18">
        <v>0.13744692739324099</v>
      </c>
      <c r="I16" s="18">
        <v>0.17843761052225199</v>
      </c>
      <c r="J16" s="18">
        <v>0.218510612050001</v>
      </c>
      <c r="K16" s="18">
        <v>0.25883554359551397</v>
      </c>
      <c r="L16" s="18">
        <v>0.31418488387789401</v>
      </c>
      <c r="M16" s="18"/>
      <c r="N16" s="18">
        <v>0.14715887308589301</v>
      </c>
      <c r="O16" s="18">
        <v>0.21966067758049601</v>
      </c>
      <c r="P16" s="18">
        <v>0.29952510151360301</v>
      </c>
      <c r="Q16" s="18">
        <v>0.18572208217489999</v>
      </c>
      <c r="R16" s="18">
        <v>0.19203482056020699</v>
      </c>
      <c r="S16" s="18"/>
      <c r="T16" s="18">
        <v>0.176152665102598</v>
      </c>
      <c r="U16" s="18">
        <v>0.23713639164269801</v>
      </c>
      <c r="V16" s="18"/>
      <c r="W16" s="18">
        <v>0.27352057316344303</v>
      </c>
      <c r="X16" s="18">
        <v>0.19980965115215599</v>
      </c>
      <c r="Y16" s="18"/>
      <c r="Z16" s="18">
        <v>0.204585769072297</v>
      </c>
      <c r="AA16" s="18">
        <v>0.21936519462765999</v>
      </c>
    </row>
    <row r="17" spans="2:27" x14ac:dyDescent="0.3">
      <c r="B17" s="15" t="s">
        <v>55</v>
      </c>
      <c r="C17" s="19">
        <v>0.126162045081543</v>
      </c>
      <c r="D17" s="19">
        <v>0.16585954174622999</v>
      </c>
      <c r="E17" s="19">
        <v>8.9513144058251198E-2</v>
      </c>
      <c r="F17" s="19"/>
      <c r="G17" s="19">
        <v>0.31387182496810401</v>
      </c>
      <c r="H17" s="19">
        <v>0.33341219788835702</v>
      </c>
      <c r="I17" s="19">
        <v>0.20357129392975901</v>
      </c>
      <c r="J17" s="19">
        <v>0.116884734692472</v>
      </c>
      <c r="K17" s="19">
        <v>-3.87033820124843E-2</v>
      </c>
      <c r="L17" s="19">
        <v>-0.111702607104905</v>
      </c>
      <c r="M17" s="19"/>
      <c r="N17" s="19">
        <v>0.32935920656865098</v>
      </c>
      <c r="O17" s="19">
        <v>0.124862004051619</v>
      </c>
      <c r="P17" s="19">
        <v>2.4870508376589599E-2</v>
      </c>
      <c r="Q17" s="19">
        <v>0.187746931152766</v>
      </c>
      <c r="R17" s="19">
        <v>0.20181850719464201</v>
      </c>
      <c r="S17" s="19"/>
      <c r="T17" s="19">
        <v>0.23077146539283799</v>
      </c>
      <c r="U17" s="19">
        <v>6.0352574483146001E-2</v>
      </c>
      <c r="V17" s="19"/>
      <c r="W17" s="19">
        <v>-5.7316371651010098E-2</v>
      </c>
      <c r="X17" s="19">
        <v>0.16833850314781501</v>
      </c>
      <c r="Y17" s="19"/>
      <c r="Z17" s="19">
        <v>0.20005865268043599</v>
      </c>
      <c r="AA17" s="19">
        <v>7.8721709630377307E-2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0.111130950418227</v>
      </c>
      <c r="D9" s="14">
        <v>0.14280007384291901</v>
      </c>
      <c r="E9" s="14">
        <v>8.0649739836864007E-2</v>
      </c>
      <c r="F9" s="14"/>
      <c r="G9" s="14">
        <v>9.7532377920313801E-2</v>
      </c>
      <c r="H9" s="14">
        <v>0.14244195599783299</v>
      </c>
      <c r="I9" s="14">
        <v>0.189669829136281</v>
      </c>
      <c r="J9" s="14">
        <v>0.110854986446352</v>
      </c>
      <c r="K9" s="14">
        <v>7.3574546017205797E-2</v>
      </c>
      <c r="L9" s="14">
        <v>5.6375107044773803E-2</v>
      </c>
      <c r="M9" s="14"/>
      <c r="N9" s="14">
        <v>0.16585737157362501</v>
      </c>
      <c r="O9" s="14">
        <v>0.127552590101395</v>
      </c>
      <c r="P9" s="14">
        <v>0.10258185146932899</v>
      </c>
      <c r="Q9" s="14">
        <v>0.13723531635946301</v>
      </c>
      <c r="R9" s="14">
        <v>8.2956269758860696E-2</v>
      </c>
      <c r="S9" s="14"/>
      <c r="T9" s="14">
        <v>0.14028655320720301</v>
      </c>
      <c r="U9" s="14">
        <v>9.2789248697579804E-2</v>
      </c>
      <c r="V9" s="14"/>
      <c r="W9" s="14">
        <v>5.6660574086184398E-2</v>
      </c>
      <c r="X9" s="14">
        <v>0.123652137292056</v>
      </c>
      <c r="Y9" s="14"/>
      <c r="Z9" s="14">
        <v>0.12805946902354201</v>
      </c>
      <c r="AA9" s="14">
        <v>0.100263136219143</v>
      </c>
    </row>
    <row r="10" spans="2:27" x14ac:dyDescent="0.3">
      <c r="B10" s="15" t="s">
        <v>48</v>
      </c>
      <c r="C10" s="14">
        <v>0.40393933132512</v>
      </c>
      <c r="D10" s="14">
        <v>0.426271708868316</v>
      </c>
      <c r="E10" s="14">
        <v>0.38369841104025798</v>
      </c>
      <c r="F10" s="14"/>
      <c r="G10" s="14">
        <v>0.432284893822933</v>
      </c>
      <c r="H10" s="14">
        <v>0.47912704115051402</v>
      </c>
      <c r="I10" s="14">
        <v>0.38127005488994897</v>
      </c>
      <c r="J10" s="14">
        <v>0.410431768035528</v>
      </c>
      <c r="K10" s="14">
        <v>0.35783372141693598</v>
      </c>
      <c r="L10" s="14">
        <v>0.36810943962367199</v>
      </c>
      <c r="M10" s="14"/>
      <c r="N10" s="14">
        <v>0.446494529291662</v>
      </c>
      <c r="O10" s="14">
        <v>0.44549534806381902</v>
      </c>
      <c r="P10" s="14">
        <v>0.388086786357695</v>
      </c>
      <c r="Q10" s="14">
        <v>0.47951542967071598</v>
      </c>
      <c r="R10" s="14">
        <v>0.41397419481631498</v>
      </c>
      <c r="S10" s="14"/>
      <c r="T10" s="14">
        <v>0.41004779410648701</v>
      </c>
      <c r="U10" s="14">
        <v>0.40009651582518102</v>
      </c>
      <c r="V10" s="14"/>
      <c r="W10" s="14">
        <v>0.38656232270802199</v>
      </c>
      <c r="X10" s="14">
        <v>0.40793381028514097</v>
      </c>
      <c r="Y10" s="14"/>
      <c r="Z10" s="14">
        <v>0.41906860445663202</v>
      </c>
      <c r="AA10" s="14">
        <v>0.39422660139322502</v>
      </c>
    </row>
    <row r="11" spans="2:27" x14ac:dyDescent="0.3">
      <c r="B11" s="15" t="s">
        <v>49</v>
      </c>
      <c r="C11" s="14">
        <v>0.24244842925204199</v>
      </c>
      <c r="D11" s="14">
        <v>0.22683458729359501</v>
      </c>
      <c r="E11" s="14">
        <v>0.257387208180058</v>
      </c>
      <c r="F11" s="14"/>
      <c r="G11" s="14">
        <v>0.258859606571538</v>
      </c>
      <c r="H11" s="14">
        <v>0.203102980108614</v>
      </c>
      <c r="I11" s="14">
        <v>0.21568659080720901</v>
      </c>
      <c r="J11" s="14">
        <v>0.227943184238668</v>
      </c>
      <c r="K11" s="14">
        <v>0.27056133390562198</v>
      </c>
      <c r="L11" s="14">
        <v>0.27811975932808097</v>
      </c>
      <c r="M11" s="14"/>
      <c r="N11" s="14">
        <v>0.211412805458914</v>
      </c>
      <c r="O11" s="14">
        <v>0.247553619568147</v>
      </c>
      <c r="P11" s="14">
        <v>0.239739079340588</v>
      </c>
      <c r="Q11" s="14">
        <v>0.17551722053645399</v>
      </c>
      <c r="R11" s="14">
        <v>0.29528444978498403</v>
      </c>
      <c r="S11" s="14"/>
      <c r="T11" s="14">
        <v>0.235616561816825</v>
      </c>
      <c r="U11" s="14">
        <v>0.24674633643642499</v>
      </c>
      <c r="V11" s="14"/>
      <c r="W11" s="14">
        <v>0.25386432985836599</v>
      </c>
      <c r="X11" s="14">
        <v>0.239824239105943</v>
      </c>
      <c r="Y11" s="14"/>
      <c r="Z11" s="14">
        <v>0.233477074274278</v>
      </c>
      <c r="AA11" s="14">
        <v>0.24820788294586699</v>
      </c>
    </row>
    <row r="12" spans="2:27" x14ac:dyDescent="0.3">
      <c r="B12" s="15" t="s">
        <v>50</v>
      </c>
      <c r="C12" s="14">
        <v>8.5077317110115805E-2</v>
      </c>
      <c r="D12" s="14">
        <v>0.109835256430655</v>
      </c>
      <c r="E12" s="14">
        <v>6.0440085219352402E-2</v>
      </c>
      <c r="F12" s="14"/>
      <c r="G12" s="14">
        <v>7.9556933592958706E-2</v>
      </c>
      <c r="H12" s="14">
        <v>5.10675961515029E-2</v>
      </c>
      <c r="I12" s="14">
        <v>6.3316299473913998E-2</v>
      </c>
      <c r="J12" s="14">
        <v>5.78077559518613E-2</v>
      </c>
      <c r="K12" s="14">
        <v>0.10308656054695001</v>
      </c>
      <c r="L12" s="14">
        <v>0.144051643079773</v>
      </c>
      <c r="M12" s="14"/>
      <c r="N12" s="14">
        <v>6.6187759359570802E-2</v>
      </c>
      <c r="O12" s="14">
        <v>7.1937585560354594E-2</v>
      </c>
      <c r="P12" s="14">
        <v>0.12810003181681501</v>
      </c>
      <c r="Q12" s="14">
        <v>8.7258973074090598E-2</v>
      </c>
      <c r="R12" s="14">
        <v>7.0943391024513497E-2</v>
      </c>
      <c r="S12" s="14"/>
      <c r="T12" s="14">
        <v>6.1593938925171898E-2</v>
      </c>
      <c r="U12" s="14">
        <v>9.9850639451586107E-2</v>
      </c>
      <c r="V12" s="14"/>
      <c r="W12" s="14">
        <v>0.125946783142459</v>
      </c>
      <c r="X12" s="14">
        <v>7.56825918285223E-2</v>
      </c>
      <c r="Y12" s="14"/>
      <c r="Z12" s="14">
        <v>0.104971296322797</v>
      </c>
      <c r="AA12" s="14">
        <v>7.2305728833278293E-2</v>
      </c>
    </row>
    <row r="13" spans="2:27" x14ac:dyDescent="0.3">
      <c r="B13" s="15" t="s">
        <v>51</v>
      </c>
      <c r="C13" s="14">
        <v>1.7847587181548202E-2</v>
      </c>
      <c r="D13" s="14">
        <v>2.40348384398716E-2</v>
      </c>
      <c r="E13" s="14">
        <v>1.1877539383242101E-2</v>
      </c>
      <c r="F13" s="14"/>
      <c r="G13" s="14">
        <v>2.34771135978613E-2</v>
      </c>
      <c r="H13" s="14">
        <v>1.02923632290345E-2</v>
      </c>
      <c r="I13" s="14">
        <v>1.4977879657453E-2</v>
      </c>
      <c r="J13" s="14">
        <v>1.8606704171626999E-2</v>
      </c>
      <c r="K13" s="14">
        <v>3.2534844480964102E-2</v>
      </c>
      <c r="L13" s="14">
        <v>1.21046858422298E-2</v>
      </c>
      <c r="M13" s="14"/>
      <c r="N13" s="14">
        <v>4.4706243841711804E-3</v>
      </c>
      <c r="O13" s="14">
        <v>2.33562461262912E-2</v>
      </c>
      <c r="P13" s="14">
        <v>3.9512984661388903E-2</v>
      </c>
      <c r="Q13" s="14">
        <v>4.4969504989142602E-3</v>
      </c>
      <c r="R13" s="14">
        <v>1.28072324863999E-2</v>
      </c>
      <c r="S13" s="14"/>
      <c r="T13" s="14">
        <v>1.7643178376834601E-2</v>
      </c>
      <c r="U13" s="14">
        <v>1.7976180143671801E-2</v>
      </c>
      <c r="V13" s="14"/>
      <c r="W13" s="14">
        <v>1.7986131433688601E-2</v>
      </c>
      <c r="X13" s="14">
        <v>1.7815739807100699E-2</v>
      </c>
      <c r="Y13" s="14"/>
      <c r="Z13" s="14">
        <v>1.6430971560802098E-2</v>
      </c>
      <c r="AA13" s="14">
        <v>1.87570297451141E-2</v>
      </c>
    </row>
    <row r="14" spans="2:27" x14ac:dyDescent="0.3">
      <c r="B14" s="15" t="s">
        <v>102</v>
      </c>
      <c r="C14" s="14">
        <v>0.13955638471294701</v>
      </c>
      <c r="D14" s="14">
        <v>7.0223535124643702E-2</v>
      </c>
      <c r="E14" s="14">
        <v>0.205947016340225</v>
      </c>
      <c r="F14" s="14"/>
      <c r="G14" s="14">
        <v>0.108289074494394</v>
      </c>
      <c r="H14" s="14">
        <v>0.113968063362501</v>
      </c>
      <c r="I14" s="14">
        <v>0.135079346035194</v>
      </c>
      <c r="J14" s="14">
        <v>0.17435560115596299</v>
      </c>
      <c r="K14" s="14">
        <v>0.162408993632322</v>
      </c>
      <c r="L14" s="14">
        <v>0.14123936508147</v>
      </c>
      <c r="M14" s="14"/>
      <c r="N14" s="14">
        <v>0.105576909932056</v>
      </c>
      <c r="O14" s="14">
        <v>8.4104610579992703E-2</v>
      </c>
      <c r="P14" s="14">
        <v>0.101979266354184</v>
      </c>
      <c r="Q14" s="14">
        <v>0.115976109860362</v>
      </c>
      <c r="R14" s="14">
        <v>0.12403446212892701</v>
      </c>
      <c r="S14" s="14"/>
      <c r="T14" s="14">
        <v>0.13481197356747801</v>
      </c>
      <c r="U14" s="14">
        <v>0.142541079445556</v>
      </c>
      <c r="V14" s="14"/>
      <c r="W14" s="14">
        <v>0.15897985877128001</v>
      </c>
      <c r="X14" s="14">
        <v>0.135091481681236</v>
      </c>
      <c r="Y14" s="14"/>
      <c r="Z14" s="14">
        <v>9.7992584361948798E-2</v>
      </c>
      <c r="AA14" s="14">
        <v>0.16623962086337299</v>
      </c>
    </row>
    <row r="15" spans="2:27" x14ac:dyDescent="0.3">
      <c r="B15" s="15" t="s">
        <v>53</v>
      </c>
      <c r="C15" s="18">
        <v>0.51507028174334701</v>
      </c>
      <c r="D15" s="18">
        <v>0.56907178271123504</v>
      </c>
      <c r="E15" s="18">
        <v>0.464348150877122</v>
      </c>
      <c r="F15" s="18"/>
      <c r="G15" s="18">
        <v>0.529817271743247</v>
      </c>
      <c r="H15" s="18">
        <v>0.62156899714834701</v>
      </c>
      <c r="I15" s="18">
        <v>0.57093988402622997</v>
      </c>
      <c r="J15" s="18">
        <v>0.521286754481881</v>
      </c>
      <c r="K15" s="18">
        <v>0.43140826743414201</v>
      </c>
      <c r="L15" s="18">
        <v>0.42448454666844598</v>
      </c>
      <c r="M15" s="18"/>
      <c r="N15" s="18">
        <v>0.61235190086528701</v>
      </c>
      <c r="O15" s="18">
        <v>0.57304793816521404</v>
      </c>
      <c r="P15" s="18">
        <v>0.49066863782702402</v>
      </c>
      <c r="Q15" s="18">
        <v>0.61675074603017899</v>
      </c>
      <c r="R15" s="18">
        <v>0.49693046457517598</v>
      </c>
      <c r="S15" s="18"/>
      <c r="T15" s="18">
        <v>0.55033434731369002</v>
      </c>
      <c r="U15" s="18">
        <v>0.49288576452276101</v>
      </c>
      <c r="V15" s="18"/>
      <c r="W15" s="18">
        <v>0.44322289679420701</v>
      </c>
      <c r="X15" s="18">
        <v>0.53158594757719702</v>
      </c>
      <c r="Y15" s="18"/>
      <c r="Z15" s="18">
        <v>0.547128073480174</v>
      </c>
      <c r="AA15" s="18">
        <v>0.49448973761236797</v>
      </c>
    </row>
    <row r="16" spans="2:27" x14ac:dyDescent="0.3">
      <c r="B16" s="15" t="s">
        <v>54</v>
      </c>
      <c r="C16" s="18">
        <v>0.102924904291664</v>
      </c>
      <c r="D16" s="18">
        <v>0.13387009487052701</v>
      </c>
      <c r="E16" s="18">
        <v>7.2317624602594499E-2</v>
      </c>
      <c r="F16" s="18"/>
      <c r="G16" s="18">
        <v>0.10303404719082</v>
      </c>
      <c r="H16" s="18">
        <v>6.1359959380537503E-2</v>
      </c>
      <c r="I16" s="18">
        <v>7.8294179131367006E-2</v>
      </c>
      <c r="J16" s="18">
        <v>7.6414460123488306E-2</v>
      </c>
      <c r="K16" s="18">
        <v>0.135621405027914</v>
      </c>
      <c r="L16" s="18">
        <v>0.15615632892200301</v>
      </c>
      <c r="M16" s="18"/>
      <c r="N16" s="18">
        <v>7.0658383743742004E-2</v>
      </c>
      <c r="O16" s="18">
        <v>9.5293831686645805E-2</v>
      </c>
      <c r="P16" s="18">
        <v>0.16761301647820401</v>
      </c>
      <c r="Q16" s="18">
        <v>9.17559235730048E-2</v>
      </c>
      <c r="R16" s="18">
        <v>8.3750623510913405E-2</v>
      </c>
      <c r="S16" s="18"/>
      <c r="T16" s="18">
        <v>7.9237117302006499E-2</v>
      </c>
      <c r="U16" s="18">
        <v>0.11782681959525799</v>
      </c>
      <c r="V16" s="18"/>
      <c r="W16" s="18">
        <v>0.14393291457614801</v>
      </c>
      <c r="X16" s="18">
        <v>9.3498331635623003E-2</v>
      </c>
      <c r="Y16" s="18"/>
      <c r="Z16" s="18">
        <v>0.12140226788359899</v>
      </c>
      <c r="AA16" s="18">
        <v>9.1062758578392397E-2</v>
      </c>
    </row>
    <row r="17" spans="2:27" x14ac:dyDescent="0.3">
      <c r="B17" s="15" t="s">
        <v>55</v>
      </c>
      <c r="C17" s="19">
        <v>0.412145377451683</v>
      </c>
      <c r="D17" s="19">
        <v>0.43520168784070801</v>
      </c>
      <c r="E17" s="19">
        <v>0.392030526274528</v>
      </c>
      <c r="F17" s="19"/>
      <c r="G17" s="19">
        <v>0.42678322455242701</v>
      </c>
      <c r="H17" s="19">
        <v>0.56020903776780995</v>
      </c>
      <c r="I17" s="19">
        <v>0.49264570489486298</v>
      </c>
      <c r="J17" s="19">
        <v>0.44487229435839198</v>
      </c>
      <c r="K17" s="19">
        <v>0.29578686240622798</v>
      </c>
      <c r="L17" s="19">
        <v>0.268328217746443</v>
      </c>
      <c r="M17" s="19"/>
      <c r="N17" s="19">
        <v>0.54169351712154501</v>
      </c>
      <c r="O17" s="19">
        <v>0.47775410647856797</v>
      </c>
      <c r="P17" s="19">
        <v>0.32305562134881999</v>
      </c>
      <c r="Q17" s="19">
        <v>0.52499482245717399</v>
      </c>
      <c r="R17" s="19">
        <v>0.41317984106426198</v>
      </c>
      <c r="S17" s="19"/>
      <c r="T17" s="19">
        <v>0.47109723001168402</v>
      </c>
      <c r="U17" s="19">
        <v>0.37505894492750302</v>
      </c>
      <c r="V17" s="19"/>
      <c r="W17" s="19">
        <v>0.29928998221805903</v>
      </c>
      <c r="X17" s="19">
        <v>0.43808761594157403</v>
      </c>
      <c r="Y17" s="19"/>
      <c r="Z17" s="19">
        <v>0.42572580559657602</v>
      </c>
      <c r="AA17" s="19">
        <v>0.40342697903397501</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215</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9.67659467168131E-2</v>
      </c>
      <c r="D9" s="14">
        <v>0.12530718030100099</v>
      </c>
      <c r="E9" s="14">
        <v>6.9282248114931999E-2</v>
      </c>
      <c r="F9" s="14"/>
      <c r="G9" s="14">
        <v>9.9727478216801599E-2</v>
      </c>
      <c r="H9" s="14">
        <v>0.11660929854047</v>
      </c>
      <c r="I9" s="14">
        <v>0.14242884004085901</v>
      </c>
      <c r="J9" s="14">
        <v>8.8827074206604795E-2</v>
      </c>
      <c r="K9" s="14">
        <v>6.8330013106389698E-2</v>
      </c>
      <c r="L9" s="14">
        <v>6.7103681093189899E-2</v>
      </c>
      <c r="M9" s="14"/>
      <c r="N9" s="14">
        <v>0.14674504154069001</v>
      </c>
      <c r="O9" s="14">
        <v>0.109615609085096</v>
      </c>
      <c r="P9" s="14">
        <v>7.8407705200830499E-2</v>
      </c>
      <c r="Q9" s="14">
        <v>0.125906370395582</v>
      </c>
      <c r="R9" s="14">
        <v>0.102090544754788</v>
      </c>
      <c r="S9" s="14"/>
      <c r="T9" s="14">
        <v>0.117642937265376</v>
      </c>
      <c r="U9" s="14">
        <v>8.3632294971107607E-2</v>
      </c>
      <c r="V9" s="14"/>
      <c r="W9" s="14">
        <v>5.8930319360323301E-2</v>
      </c>
      <c r="X9" s="14">
        <v>0.105463278964552</v>
      </c>
      <c r="Y9" s="14"/>
      <c r="Z9" s="14">
        <v>0.121293109943512</v>
      </c>
      <c r="AA9" s="14">
        <v>8.1019934972188498E-2</v>
      </c>
    </row>
    <row r="10" spans="2:27" x14ac:dyDescent="0.3">
      <c r="B10" s="15" t="s">
        <v>48</v>
      </c>
      <c r="C10" s="14">
        <v>0.449607848509468</v>
      </c>
      <c r="D10" s="14">
        <v>0.485240981505355</v>
      </c>
      <c r="E10" s="14">
        <v>0.41495106873812498</v>
      </c>
      <c r="F10" s="14"/>
      <c r="G10" s="14">
        <v>0.39694882515417401</v>
      </c>
      <c r="H10" s="14">
        <v>0.420474449184428</v>
      </c>
      <c r="I10" s="14">
        <v>0.42984056284635502</v>
      </c>
      <c r="J10" s="14">
        <v>0.46429228493052199</v>
      </c>
      <c r="K10" s="14">
        <v>0.42143218816630001</v>
      </c>
      <c r="L10" s="14">
        <v>0.53133260890748302</v>
      </c>
      <c r="M10" s="14"/>
      <c r="N10" s="14">
        <v>0.53842834910360204</v>
      </c>
      <c r="O10" s="14">
        <v>0.49536137883143999</v>
      </c>
      <c r="P10" s="14">
        <v>0.42104436142928697</v>
      </c>
      <c r="Q10" s="14">
        <v>0.53416023423138004</v>
      </c>
      <c r="R10" s="14">
        <v>0.42239475922344799</v>
      </c>
      <c r="S10" s="14"/>
      <c r="T10" s="14">
        <v>0.42816467466402702</v>
      </c>
      <c r="U10" s="14">
        <v>0.46309768445845501</v>
      </c>
      <c r="V10" s="14"/>
      <c r="W10" s="14">
        <v>0.514677893935515</v>
      </c>
      <c r="X10" s="14">
        <v>0.43465009984804198</v>
      </c>
      <c r="Y10" s="14"/>
      <c r="Z10" s="14">
        <v>0.48876732516478899</v>
      </c>
      <c r="AA10" s="14">
        <v>0.42446814630954899</v>
      </c>
    </row>
    <row r="11" spans="2:27" x14ac:dyDescent="0.3">
      <c r="B11" s="15" t="s">
        <v>49</v>
      </c>
      <c r="C11" s="14">
        <v>0.26759763859513902</v>
      </c>
      <c r="D11" s="14">
        <v>0.26098468558416099</v>
      </c>
      <c r="E11" s="14">
        <v>0.27384836808074903</v>
      </c>
      <c r="F11" s="14"/>
      <c r="G11" s="14">
        <v>0.30319267693374902</v>
      </c>
      <c r="H11" s="14">
        <v>0.28706010123285702</v>
      </c>
      <c r="I11" s="14">
        <v>0.24224660624107</v>
      </c>
      <c r="J11" s="14">
        <v>0.22763011649575199</v>
      </c>
      <c r="K11" s="14">
        <v>0.31829071851370799</v>
      </c>
      <c r="L11" s="14">
        <v>0.247089947377718</v>
      </c>
      <c r="M11" s="14"/>
      <c r="N11" s="14">
        <v>0.202024097874304</v>
      </c>
      <c r="O11" s="14">
        <v>0.26317818305573099</v>
      </c>
      <c r="P11" s="14">
        <v>0.30007510529560899</v>
      </c>
      <c r="Q11" s="14">
        <v>0.25225238335649502</v>
      </c>
      <c r="R11" s="14">
        <v>0.225249083825691</v>
      </c>
      <c r="S11" s="14"/>
      <c r="T11" s="14">
        <v>0.25916949966082498</v>
      </c>
      <c r="U11" s="14">
        <v>0.27289975536193201</v>
      </c>
      <c r="V11" s="14"/>
      <c r="W11" s="14">
        <v>0.24558729649594399</v>
      </c>
      <c r="X11" s="14">
        <v>0.27265718885234602</v>
      </c>
      <c r="Y11" s="14"/>
      <c r="Z11" s="14">
        <v>0.26506079254801801</v>
      </c>
      <c r="AA11" s="14">
        <v>0.26922624958790198</v>
      </c>
    </row>
    <row r="12" spans="2:27" x14ac:dyDescent="0.3">
      <c r="B12" s="15" t="s">
        <v>50</v>
      </c>
      <c r="C12" s="14">
        <v>5.4613552155341701E-2</v>
      </c>
      <c r="D12" s="14">
        <v>6.0941204982668203E-2</v>
      </c>
      <c r="E12" s="14">
        <v>4.8648056369982401E-2</v>
      </c>
      <c r="F12" s="14"/>
      <c r="G12" s="14">
        <v>6.7090285584752399E-2</v>
      </c>
      <c r="H12" s="14">
        <v>4.80000927412923E-2</v>
      </c>
      <c r="I12" s="14">
        <v>4.9831457635242403E-2</v>
      </c>
      <c r="J12" s="14">
        <v>5.4199172770614999E-2</v>
      </c>
      <c r="K12" s="14">
        <v>6.3549502159531604E-2</v>
      </c>
      <c r="L12" s="14">
        <v>4.9915534465591702E-2</v>
      </c>
      <c r="M12" s="14"/>
      <c r="N12" s="14">
        <v>3.0927697223475499E-2</v>
      </c>
      <c r="O12" s="14">
        <v>5.4703472214060599E-2</v>
      </c>
      <c r="P12" s="14">
        <v>9.7864062624129194E-2</v>
      </c>
      <c r="Q12" s="14">
        <v>3.5976256244516301E-2</v>
      </c>
      <c r="R12" s="14">
        <v>5.35508932758295E-2</v>
      </c>
      <c r="S12" s="14"/>
      <c r="T12" s="14">
        <v>6.0290661162656599E-2</v>
      </c>
      <c r="U12" s="14">
        <v>5.10421000128004E-2</v>
      </c>
      <c r="V12" s="14"/>
      <c r="W12" s="14">
        <v>4.8615235603099299E-2</v>
      </c>
      <c r="X12" s="14">
        <v>5.5992394152341599E-2</v>
      </c>
      <c r="Y12" s="14"/>
      <c r="Z12" s="14">
        <v>4.6338965544104001E-2</v>
      </c>
      <c r="AA12" s="14">
        <v>5.9925692689418497E-2</v>
      </c>
    </row>
    <row r="13" spans="2:27" x14ac:dyDescent="0.3">
      <c r="B13" s="15" t="s">
        <v>51</v>
      </c>
      <c r="C13" s="14">
        <v>1.6009662100764498E-2</v>
      </c>
      <c r="D13" s="14">
        <v>2.00043040905479E-2</v>
      </c>
      <c r="E13" s="14">
        <v>1.21725306037202E-2</v>
      </c>
      <c r="F13" s="14"/>
      <c r="G13" s="14">
        <v>1.56549251764019E-2</v>
      </c>
      <c r="H13" s="14">
        <v>1.5084407443765499E-2</v>
      </c>
      <c r="I13" s="14">
        <v>1.8250352358993201E-2</v>
      </c>
      <c r="J13" s="14">
        <v>1.46114974907112E-2</v>
      </c>
      <c r="K13" s="14">
        <v>1.67414725534531E-2</v>
      </c>
      <c r="L13" s="14">
        <v>1.5819011581731001E-2</v>
      </c>
      <c r="M13" s="14"/>
      <c r="N13" s="14">
        <v>4.85953712813165E-3</v>
      </c>
      <c r="O13" s="14">
        <v>8.4234140813790204E-3</v>
      </c>
      <c r="P13" s="14">
        <v>3.9622464316579599E-2</v>
      </c>
      <c r="Q13" s="14">
        <v>0</v>
      </c>
      <c r="R13" s="14">
        <v>1.6101369820769599E-2</v>
      </c>
      <c r="S13" s="14"/>
      <c r="T13" s="14">
        <v>1.89169505731255E-2</v>
      </c>
      <c r="U13" s="14">
        <v>1.41806956972269E-2</v>
      </c>
      <c r="V13" s="14"/>
      <c r="W13" s="14">
        <v>1.9247103178814201E-2</v>
      </c>
      <c r="X13" s="14">
        <v>1.52654666782074E-2</v>
      </c>
      <c r="Y13" s="14"/>
      <c r="Z13" s="14">
        <v>1.15950815397463E-2</v>
      </c>
      <c r="AA13" s="14">
        <v>1.8843745957870198E-2</v>
      </c>
    </row>
    <row r="14" spans="2:27" x14ac:dyDescent="0.3">
      <c r="B14" s="15" t="s">
        <v>102</v>
      </c>
      <c r="C14" s="14">
        <v>0.115405351922473</v>
      </c>
      <c r="D14" s="14">
        <v>4.75216435362667E-2</v>
      </c>
      <c r="E14" s="14">
        <v>0.181097728092492</v>
      </c>
      <c r="F14" s="14"/>
      <c r="G14" s="14">
        <v>0.117385808934121</v>
      </c>
      <c r="H14" s="14">
        <v>0.112771650857188</v>
      </c>
      <c r="I14" s="14">
        <v>0.117402180877481</v>
      </c>
      <c r="J14" s="14">
        <v>0.150439854105795</v>
      </c>
      <c r="K14" s="14">
        <v>0.111656105500618</v>
      </c>
      <c r="L14" s="14">
        <v>8.8739216574286295E-2</v>
      </c>
      <c r="M14" s="14"/>
      <c r="N14" s="14">
        <v>7.7015277129796195E-2</v>
      </c>
      <c r="O14" s="14">
        <v>6.8717942732293799E-2</v>
      </c>
      <c r="P14" s="14">
        <v>6.2986301133565001E-2</v>
      </c>
      <c r="Q14" s="14">
        <v>5.1704755772026698E-2</v>
      </c>
      <c r="R14" s="14">
        <v>0.18061334909947399</v>
      </c>
      <c r="S14" s="14"/>
      <c r="T14" s="14">
        <v>0.11581527667399</v>
      </c>
      <c r="U14" s="14">
        <v>0.115147469498479</v>
      </c>
      <c r="V14" s="14"/>
      <c r="W14" s="14">
        <v>0.112942151426304</v>
      </c>
      <c r="X14" s="14">
        <v>0.115971571504512</v>
      </c>
      <c r="Y14" s="14"/>
      <c r="Z14" s="14">
        <v>6.6944725259831195E-2</v>
      </c>
      <c r="AA14" s="14">
        <v>0.146516230483072</v>
      </c>
    </row>
    <row r="15" spans="2:27" x14ac:dyDescent="0.3">
      <c r="B15" s="15" t="s">
        <v>53</v>
      </c>
      <c r="C15" s="18">
        <v>0.54637379522628204</v>
      </c>
      <c r="D15" s="18">
        <v>0.61054816180635696</v>
      </c>
      <c r="E15" s="18">
        <v>0.48423331685305698</v>
      </c>
      <c r="F15" s="18"/>
      <c r="G15" s="18">
        <v>0.49667630337097501</v>
      </c>
      <c r="H15" s="18">
        <v>0.53708374772489798</v>
      </c>
      <c r="I15" s="18">
        <v>0.57226940288721395</v>
      </c>
      <c r="J15" s="18">
        <v>0.55311935913712695</v>
      </c>
      <c r="K15" s="18">
        <v>0.48976220127268999</v>
      </c>
      <c r="L15" s="18">
        <v>0.598436290000673</v>
      </c>
      <c r="M15" s="18"/>
      <c r="N15" s="18">
        <v>0.68517339064429295</v>
      </c>
      <c r="O15" s="18">
        <v>0.60497698791653598</v>
      </c>
      <c r="P15" s="18">
        <v>0.49945206663011799</v>
      </c>
      <c r="Q15" s="18">
        <v>0.66006660462696198</v>
      </c>
      <c r="R15" s="18">
        <v>0.52448530397823601</v>
      </c>
      <c r="S15" s="18"/>
      <c r="T15" s="18">
        <v>0.54580761192940297</v>
      </c>
      <c r="U15" s="18">
        <v>0.54672997942956203</v>
      </c>
      <c r="V15" s="18"/>
      <c r="W15" s="18">
        <v>0.573608213295838</v>
      </c>
      <c r="X15" s="18">
        <v>0.54011337881259402</v>
      </c>
      <c r="Y15" s="18"/>
      <c r="Z15" s="18">
        <v>0.61006043510830099</v>
      </c>
      <c r="AA15" s="18">
        <v>0.50548808128173695</v>
      </c>
    </row>
    <row r="16" spans="2:27" x14ac:dyDescent="0.3">
      <c r="B16" s="15" t="s">
        <v>54</v>
      </c>
      <c r="C16" s="18">
        <v>7.0623214256106195E-2</v>
      </c>
      <c r="D16" s="18">
        <v>8.0945509073216099E-2</v>
      </c>
      <c r="E16" s="18">
        <v>6.0820586973702601E-2</v>
      </c>
      <c r="F16" s="18"/>
      <c r="G16" s="18">
        <v>8.2745210761154306E-2</v>
      </c>
      <c r="H16" s="18">
        <v>6.3084500185057804E-2</v>
      </c>
      <c r="I16" s="18">
        <v>6.8081809994235507E-2</v>
      </c>
      <c r="J16" s="18">
        <v>6.8810670261326201E-2</v>
      </c>
      <c r="K16" s="18">
        <v>8.02909747129847E-2</v>
      </c>
      <c r="L16" s="18">
        <v>6.5734546047322706E-2</v>
      </c>
      <c r="M16" s="18"/>
      <c r="N16" s="18">
        <v>3.5787234351607099E-2</v>
      </c>
      <c r="O16" s="18">
        <v>6.3126886295439694E-2</v>
      </c>
      <c r="P16" s="18">
        <v>0.13748652694070901</v>
      </c>
      <c r="Q16" s="18">
        <v>3.5976256244516301E-2</v>
      </c>
      <c r="R16" s="18">
        <v>6.9652263096599096E-2</v>
      </c>
      <c r="S16" s="18"/>
      <c r="T16" s="18">
        <v>7.9207611735782099E-2</v>
      </c>
      <c r="U16" s="18">
        <v>6.5222795710027301E-2</v>
      </c>
      <c r="V16" s="18"/>
      <c r="W16" s="18">
        <v>6.7862338781913403E-2</v>
      </c>
      <c r="X16" s="18">
        <v>7.1257860830548997E-2</v>
      </c>
      <c r="Y16" s="18"/>
      <c r="Z16" s="18">
        <v>5.7934047083850297E-2</v>
      </c>
      <c r="AA16" s="18">
        <v>7.8769438647288706E-2</v>
      </c>
    </row>
    <row r="17" spans="2:27" x14ac:dyDescent="0.3">
      <c r="B17" s="15" t="s">
        <v>55</v>
      </c>
      <c r="C17" s="19">
        <v>0.47575058097017497</v>
      </c>
      <c r="D17" s="19">
        <v>0.529602652733141</v>
      </c>
      <c r="E17" s="19">
        <v>0.42341272987935402</v>
      </c>
      <c r="F17" s="19"/>
      <c r="G17" s="19">
        <v>0.41393109260982103</v>
      </c>
      <c r="H17" s="19">
        <v>0.47399924753984002</v>
      </c>
      <c r="I17" s="19">
        <v>0.50418759289297799</v>
      </c>
      <c r="J17" s="19">
        <v>0.48430868887580097</v>
      </c>
      <c r="K17" s="19">
        <v>0.40947122655970503</v>
      </c>
      <c r="L17" s="19">
        <v>0.53270174395335101</v>
      </c>
      <c r="M17" s="19"/>
      <c r="N17" s="19">
        <v>0.64938615629268603</v>
      </c>
      <c r="O17" s="19">
        <v>0.54185010162109604</v>
      </c>
      <c r="P17" s="19">
        <v>0.36196553968940898</v>
      </c>
      <c r="Q17" s="19">
        <v>0.62409034838244604</v>
      </c>
      <c r="R17" s="19">
        <v>0.45483304088163701</v>
      </c>
      <c r="S17" s="19"/>
      <c r="T17" s="19">
        <v>0.46660000019362102</v>
      </c>
      <c r="U17" s="19">
        <v>0.48150718371953499</v>
      </c>
      <c r="V17" s="19"/>
      <c r="W17" s="19">
        <v>0.50574587451392505</v>
      </c>
      <c r="X17" s="19">
        <v>0.468855517982045</v>
      </c>
      <c r="Y17" s="19"/>
      <c r="Z17" s="19">
        <v>0.55212638802445102</v>
      </c>
      <c r="AA17" s="19">
        <v>0.42671864263444897</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216</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0.144644020283864</v>
      </c>
      <c r="D9" s="14">
        <v>0.185489401769308</v>
      </c>
      <c r="E9" s="14">
        <v>0.105335808339288</v>
      </c>
      <c r="F9" s="14"/>
      <c r="G9" s="14">
        <v>0.14712376959111401</v>
      </c>
      <c r="H9" s="14">
        <v>0.20648818312035899</v>
      </c>
      <c r="I9" s="14">
        <v>0.18436069596160501</v>
      </c>
      <c r="J9" s="14">
        <v>0.14405042253547501</v>
      </c>
      <c r="K9" s="14">
        <v>0.103493716471217</v>
      </c>
      <c r="L9" s="14">
        <v>8.8598198618634702E-2</v>
      </c>
      <c r="M9" s="14"/>
      <c r="N9" s="14">
        <v>0.18889655336271899</v>
      </c>
      <c r="O9" s="14">
        <v>0.16627437121065999</v>
      </c>
      <c r="P9" s="14">
        <v>0.12116920345582199</v>
      </c>
      <c r="Q9" s="14">
        <v>0.18700247729563901</v>
      </c>
      <c r="R9" s="14">
        <v>0.122650493624869</v>
      </c>
      <c r="S9" s="14"/>
      <c r="T9" s="14">
        <v>0.16956662780226001</v>
      </c>
      <c r="U9" s="14">
        <v>0.128965283112426</v>
      </c>
      <c r="V9" s="14"/>
      <c r="W9" s="14">
        <v>8.7614161806080199E-2</v>
      </c>
      <c r="X9" s="14">
        <v>0.15775355914651901</v>
      </c>
      <c r="Y9" s="14"/>
      <c r="Z9" s="14">
        <v>0.16999572120151701</v>
      </c>
      <c r="AA9" s="14">
        <v>0.12836866969782401</v>
      </c>
    </row>
    <row r="10" spans="2:27" x14ac:dyDescent="0.3">
      <c r="B10" s="15" t="s">
        <v>48</v>
      </c>
      <c r="C10" s="14">
        <v>0.40794327573021399</v>
      </c>
      <c r="D10" s="14">
        <v>0.42757933979407597</v>
      </c>
      <c r="E10" s="14">
        <v>0.38830622549950899</v>
      </c>
      <c r="F10" s="14"/>
      <c r="G10" s="14">
        <v>0.431301248020941</v>
      </c>
      <c r="H10" s="14">
        <v>0.46412364582277499</v>
      </c>
      <c r="I10" s="14">
        <v>0.43290520572457902</v>
      </c>
      <c r="J10" s="14">
        <v>0.42819352303527097</v>
      </c>
      <c r="K10" s="14">
        <v>0.399084364587794</v>
      </c>
      <c r="L10" s="14">
        <v>0.31605387413166097</v>
      </c>
      <c r="M10" s="14"/>
      <c r="N10" s="14">
        <v>0.48995036457515201</v>
      </c>
      <c r="O10" s="14">
        <v>0.399770253914419</v>
      </c>
      <c r="P10" s="14">
        <v>0.40127215483490303</v>
      </c>
      <c r="Q10" s="14">
        <v>0.43888642647960302</v>
      </c>
      <c r="R10" s="14">
        <v>0.40773264541922599</v>
      </c>
      <c r="S10" s="14"/>
      <c r="T10" s="14">
        <v>0.43738770218144601</v>
      </c>
      <c r="U10" s="14">
        <v>0.389419875915334</v>
      </c>
      <c r="V10" s="14"/>
      <c r="W10" s="14">
        <v>0.36474962831415297</v>
      </c>
      <c r="X10" s="14">
        <v>0.41787226406254901</v>
      </c>
      <c r="Y10" s="14"/>
      <c r="Z10" s="14">
        <v>0.45843288280649103</v>
      </c>
      <c r="AA10" s="14">
        <v>0.37552982707100901</v>
      </c>
    </row>
    <row r="11" spans="2:27" x14ac:dyDescent="0.3">
      <c r="B11" s="15" t="s">
        <v>49</v>
      </c>
      <c r="C11" s="14">
        <v>0.236362699770852</v>
      </c>
      <c r="D11" s="14">
        <v>0.220175971289331</v>
      </c>
      <c r="E11" s="14">
        <v>0.25307122601963999</v>
      </c>
      <c r="F11" s="14"/>
      <c r="G11" s="14">
        <v>0.23305671516722901</v>
      </c>
      <c r="H11" s="14">
        <v>0.197589456988506</v>
      </c>
      <c r="I11" s="14">
        <v>0.180125078510257</v>
      </c>
      <c r="J11" s="14">
        <v>0.21219402521620301</v>
      </c>
      <c r="K11" s="14">
        <v>0.26784838307386699</v>
      </c>
      <c r="L11" s="14">
        <v>0.31418071101022299</v>
      </c>
      <c r="M11" s="14"/>
      <c r="N11" s="14">
        <v>0.19023354575441201</v>
      </c>
      <c r="O11" s="14">
        <v>0.239718324286395</v>
      </c>
      <c r="P11" s="14">
        <v>0.24977638228431701</v>
      </c>
      <c r="Q11" s="14">
        <v>0.219678549974993</v>
      </c>
      <c r="R11" s="14">
        <v>0.30942249780710401</v>
      </c>
      <c r="S11" s="14"/>
      <c r="T11" s="14">
        <v>0.20693799612701799</v>
      </c>
      <c r="U11" s="14">
        <v>0.25487369202712401</v>
      </c>
      <c r="V11" s="14"/>
      <c r="W11" s="14">
        <v>0.27294097388864802</v>
      </c>
      <c r="X11" s="14">
        <v>0.22795439719259999</v>
      </c>
      <c r="Y11" s="14"/>
      <c r="Z11" s="14">
        <v>0.199626699517443</v>
      </c>
      <c r="AA11" s="14">
        <v>0.259946572316335</v>
      </c>
    </row>
    <row r="12" spans="2:27" x14ac:dyDescent="0.3">
      <c r="B12" s="15" t="s">
        <v>50</v>
      </c>
      <c r="C12" s="14">
        <v>9.1199529566557497E-2</v>
      </c>
      <c r="D12" s="14">
        <v>0.102386721264242</v>
      </c>
      <c r="E12" s="14">
        <v>7.9830969820848099E-2</v>
      </c>
      <c r="F12" s="14"/>
      <c r="G12" s="14">
        <v>7.5351924964454003E-2</v>
      </c>
      <c r="H12" s="14">
        <v>3.7687203355752201E-2</v>
      </c>
      <c r="I12" s="14">
        <v>8.0852734121062503E-2</v>
      </c>
      <c r="J12" s="14">
        <v>6.2515869214486305E-2</v>
      </c>
      <c r="K12" s="14">
        <v>9.2700487415423305E-2</v>
      </c>
      <c r="L12" s="14">
        <v>0.175827758300032</v>
      </c>
      <c r="M12" s="14"/>
      <c r="N12" s="14">
        <v>4.72334711119268E-2</v>
      </c>
      <c r="O12" s="14">
        <v>0.11854824657094599</v>
      </c>
      <c r="P12" s="14">
        <v>0.12105864954847601</v>
      </c>
      <c r="Q12" s="14">
        <v>9.9643255786468099E-2</v>
      </c>
      <c r="R12" s="14">
        <v>6.6002197533217899E-2</v>
      </c>
      <c r="S12" s="14"/>
      <c r="T12" s="14">
        <v>6.2733567611815005E-2</v>
      </c>
      <c r="U12" s="14">
        <v>0.109107380319779</v>
      </c>
      <c r="V12" s="14"/>
      <c r="W12" s="14">
        <v>0.153609055216161</v>
      </c>
      <c r="X12" s="14">
        <v>7.6853358565238603E-2</v>
      </c>
      <c r="Y12" s="14"/>
      <c r="Z12" s="14">
        <v>9.6755972401641993E-2</v>
      </c>
      <c r="AA12" s="14">
        <v>8.7632390010673702E-2</v>
      </c>
    </row>
    <row r="13" spans="2:27" x14ac:dyDescent="0.3">
      <c r="B13" s="15" t="s">
        <v>51</v>
      </c>
      <c r="C13" s="14">
        <v>1.6416308832407099E-2</v>
      </c>
      <c r="D13" s="14">
        <v>1.74471705196966E-2</v>
      </c>
      <c r="E13" s="14">
        <v>1.5473402948259E-2</v>
      </c>
      <c r="F13" s="14"/>
      <c r="G13" s="14">
        <v>1.25897812285732E-2</v>
      </c>
      <c r="H13" s="14">
        <v>6.2689820486913203E-3</v>
      </c>
      <c r="I13" s="14">
        <v>1.1154832365857801E-2</v>
      </c>
      <c r="J13" s="14">
        <v>1.40662355422929E-2</v>
      </c>
      <c r="K13" s="14">
        <v>3.6312309476822201E-2</v>
      </c>
      <c r="L13" s="14">
        <v>2.0032031658416698E-2</v>
      </c>
      <c r="M13" s="14"/>
      <c r="N13" s="14">
        <v>8.5945730106279095E-3</v>
      </c>
      <c r="O13" s="14">
        <v>1.6977824392790698E-2</v>
      </c>
      <c r="P13" s="14">
        <v>3.49241973494019E-2</v>
      </c>
      <c r="Q13" s="14">
        <v>0</v>
      </c>
      <c r="R13" s="14">
        <v>1.31348116246359E-2</v>
      </c>
      <c r="S13" s="14"/>
      <c r="T13" s="14">
        <v>8.9487765184264705E-3</v>
      </c>
      <c r="U13" s="14">
        <v>2.11141108735339E-2</v>
      </c>
      <c r="V13" s="14"/>
      <c r="W13" s="14">
        <v>1.9196541050890699E-2</v>
      </c>
      <c r="X13" s="14">
        <v>1.5777212694204099E-2</v>
      </c>
      <c r="Y13" s="14"/>
      <c r="Z13" s="14">
        <v>1.4977306518226E-2</v>
      </c>
      <c r="AA13" s="14">
        <v>1.7340123263379401E-2</v>
      </c>
    </row>
    <row r="14" spans="2:27" x14ac:dyDescent="0.3">
      <c r="B14" s="15" t="s">
        <v>102</v>
      </c>
      <c r="C14" s="14">
        <v>0.103434165816105</v>
      </c>
      <c r="D14" s="14">
        <v>4.6921395363346198E-2</v>
      </c>
      <c r="E14" s="14">
        <v>0.157982367372455</v>
      </c>
      <c r="F14" s="14"/>
      <c r="G14" s="14">
        <v>0.100576561027689</v>
      </c>
      <c r="H14" s="14">
        <v>8.7842528663916897E-2</v>
      </c>
      <c r="I14" s="14">
        <v>0.110601453316639</v>
      </c>
      <c r="J14" s="14">
        <v>0.138979924456271</v>
      </c>
      <c r="K14" s="14">
        <v>0.100560738974877</v>
      </c>
      <c r="L14" s="14">
        <v>8.5307426281032397E-2</v>
      </c>
      <c r="M14" s="14"/>
      <c r="N14" s="14">
        <v>7.5091492185162298E-2</v>
      </c>
      <c r="O14" s="14">
        <v>5.8710979624788801E-2</v>
      </c>
      <c r="P14" s="14">
        <v>7.1799412527079803E-2</v>
      </c>
      <c r="Q14" s="14">
        <v>5.4789290463295899E-2</v>
      </c>
      <c r="R14" s="14">
        <v>8.1057353990946504E-2</v>
      </c>
      <c r="S14" s="14"/>
      <c r="T14" s="14">
        <v>0.11442532975903499</v>
      </c>
      <c r="U14" s="14">
        <v>9.6519657751803101E-2</v>
      </c>
      <c r="V14" s="14"/>
      <c r="W14" s="14">
        <v>0.101889639724067</v>
      </c>
      <c r="X14" s="14">
        <v>0.10378920833888899</v>
      </c>
      <c r="Y14" s="14"/>
      <c r="Z14" s="14">
        <v>6.0211417554681401E-2</v>
      </c>
      <c r="AA14" s="14">
        <v>0.13118241764077901</v>
      </c>
    </row>
    <row r="15" spans="2:27" x14ac:dyDescent="0.3">
      <c r="B15" s="15" t="s">
        <v>53</v>
      </c>
      <c r="C15" s="18">
        <v>0.55258729601407897</v>
      </c>
      <c r="D15" s="18">
        <v>0.61306874156338398</v>
      </c>
      <c r="E15" s="18">
        <v>0.49364203383879801</v>
      </c>
      <c r="F15" s="18"/>
      <c r="G15" s="18">
        <v>0.578425017612055</v>
      </c>
      <c r="H15" s="18">
        <v>0.67061182894313398</v>
      </c>
      <c r="I15" s="18">
        <v>0.617265901686184</v>
      </c>
      <c r="J15" s="18">
        <v>0.57224394557074598</v>
      </c>
      <c r="K15" s="18">
        <v>0.50257808105901103</v>
      </c>
      <c r="L15" s="18">
        <v>0.40465207275029602</v>
      </c>
      <c r="M15" s="18"/>
      <c r="N15" s="18">
        <v>0.678846917937871</v>
      </c>
      <c r="O15" s="18">
        <v>0.56604462512507903</v>
      </c>
      <c r="P15" s="18">
        <v>0.52244135829072502</v>
      </c>
      <c r="Q15" s="18">
        <v>0.62588890377524298</v>
      </c>
      <c r="R15" s="18">
        <v>0.53038313904409495</v>
      </c>
      <c r="S15" s="18"/>
      <c r="T15" s="18">
        <v>0.60695432998370602</v>
      </c>
      <c r="U15" s="18">
        <v>0.51838515902775995</v>
      </c>
      <c r="V15" s="18"/>
      <c r="W15" s="18">
        <v>0.45236379012023298</v>
      </c>
      <c r="X15" s="18">
        <v>0.57562582320906797</v>
      </c>
      <c r="Y15" s="18"/>
      <c r="Z15" s="18">
        <v>0.62842860400800804</v>
      </c>
      <c r="AA15" s="18">
        <v>0.50389849676883303</v>
      </c>
    </row>
    <row r="16" spans="2:27" x14ac:dyDescent="0.3">
      <c r="B16" s="15" t="s">
        <v>54</v>
      </c>
      <c r="C16" s="18">
        <v>0.10761583839896501</v>
      </c>
      <c r="D16" s="18">
        <v>0.11983389178393899</v>
      </c>
      <c r="E16" s="18">
        <v>9.5304372769107096E-2</v>
      </c>
      <c r="F16" s="18"/>
      <c r="G16" s="18">
        <v>8.79417061930272E-2</v>
      </c>
      <c r="H16" s="18">
        <v>4.3956185404443501E-2</v>
      </c>
      <c r="I16" s="18">
        <v>9.2007566486920295E-2</v>
      </c>
      <c r="J16" s="18">
        <v>7.6582104756779207E-2</v>
      </c>
      <c r="K16" s="18">
        <v>0.12901279689224601</v>
      </c>
      <c r="L16" s="18">
        <v>0.19585978995844899</v>
      </c>
      <c r="M16" s="18"/>
      <c r="N16" s="18">
        <v>5.5828044122554703E-2</v>
      </c>
      <c r="O16" s="18">
        <v>0.13552607096373701</v>
      </c>
      <c r="P16" s="18">
        <v>0.155982846897878</v>
      </c>
      <c r="Q16" s="18">
        <v>9.9643255786468099E-2</v>
      </c>
      <c r="R16" s="18">
        <v>7.9137009157853794E-2</v>
      </c>
      <c r="S16" s="18"/>
      <c r="T16" s="18">
        <v>7.1682344130241493E-2</v>
      </c>
      <c r="U16" s="18">
        <v>0.130221491193313</v>
      </c>
      <c r="V16" s="18"/>
      <c r="W16" s="18">
        <v>0.172805596267052</v>
      </c>
      <c r="X16" s="18">
        <v>9.2630571259442795E-2</v>
      </c>
      <c r="Y16" s="18"/>
      <c r="Z16" s="18">
        <v>0.11173327891986801</v>
      </c>
      <c r="AA16" s="18">
        <v>0.10497251327405301</v>
      </c>
    </row>
    <row r="17" spans="2:27" x14ac:dyDescent="0.3">
      <c r="B17" s="15" t="s">
        <v>55</v>
      </c>
      <c r="C17" s="19">
        <v>0.44497145761511397</v>
      </c>
      <c r="D17" s="19">
        <v>0.49323484977944498</v>
      </c>
      <c r="E17" s="19">
        <v>0.39833766106969098</v>
      </c>
      <c r="F17" s="19"/>
      <c r="G17" s="19">
        <v>0.49048331141902801</v>
      </c>
      <c r="H17" s="19">
        <v>0.62665564353868997</v>
      </c>
      <c r="I17" s="19">
        <v>0.52525833519926401</v>
      </c>
      <c r="J17" s="19">
        <v>0.49566184081396703</v>
      </c>
      <c r="K17" s="19">
        <v>0.37356528416676599</v>
      </c>
      <c r="L17" s="19">
        <v>0.208792282791847</v>
      </c>
      <c r="M17" s="19"/>
      <c r="N17" s="19">
        <v>0.62301887381531595</v>
      </c>
      <c r="O17" s="19">
        <v>0.43051855416134199</v>
      </c>
      <c r="P17" s="19">
        <v>0.36645851139284702</v>
      </c>
      <c r="Q17" s="19">
        <v>0.52624564798877405</v>
      </c>
      <c r="R17" s="19">
        <v>0.45124612988624102</v>
      </c>
      <c r="S17" s="19"/>
      <c r="T17" s="19">
        <v>0.53527198585346503</v>
      </c>
      <c r="U17" s="19">
        <v>0.388163667834447</v>
      </c>
      <c r="V17" s="19"/>
      <c r="W17" s="19">
        <v>0.27955819385318098</v>
      </c>
      <c r="X17" s="19">
        <v>0.482995251949625</v>
      </c>
      <c r="Y17" s="19"/>
      <c r="Z17" s="19">
        <v>0.51669532508813998</v>
      </c>
      <c r="AA17" s="19">
        <v>0.39892598349477998</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0.108566615440352</v>
      </c>
      <c r="D9" s="14">
        <v>0.14032039865323501</v>
      </c>
      <c r="E9" s="14">
        <v>7.7992901455878699E-2</v>
      </c>
      <c r="F9" s="14"/>
      <c r="G9" s="14">
        <v>0.112569421608435</v>
      </c>
      <c r="H9" s="14">
        <v>0.11950499760618501</v>
      </c>
      <c r="I9" s="14">
        <v>0.151975445610046</v>
      </c>
      <c r="J9" s="14">
        <v>8.7318741499507094E-2</v>
      </c>
      <c r="K9" s="14">
        <v>9.4534757828263899E-2</v>
      </c>
      <c r="L9" s="14">
        <v>8.8394550524320603E-2</v>
      </c>
      <c r="M9" s="14"/>
      <c r="N9" s="14">
        <v>0.15196994263865901</v>
      </c>
      <c r="O9" s="14">
        <v>0.10546886309640401</v>
      </c>
      <c r="P9" s="14">
        <v>8.7041721238832206E-2</v>
      </c>
      <c r="Q9" s="14">
        <v>0.18313027280605601</v>
      </c>
      <c r="R9" s="14">
        <v>0.102839204041279</v>
      </c>
      <c r="S9" s="14"/>
      <c r="T9" s="14">
        <v>0.11780872718898899</v>
      </c>
      <c r="U9" s="14">
        <v>0.102752430832703</v>
      </c>
      <c r="V9" s="14"/>
      <c r="W9" s="14">
        <v>6.5261981302366504E-2</v>
      </c>
      <c r="X9" s="14">
        <v>0.118521116456448</v>
      </c>
      <c r="Y9" s="14"/>
      <c r="Z9" s="14">
        <v>0.13262566003555401</v>
      </c>
      <c r="AA9" s="14">
        <v>9.3121127706649195E-2</v>
      </c>
    </row>
    <row r="10" spans="2:27" x14ac:dyDescent="0.3">
      <c r="B10" s="15" t="s">
        <v>48</v>
      </c>
      <c r="C10" s="14">
        <v>0.41267691296958903</v>
      </c>
      <c r="D10" s="14">
        <v>0.44581276977916401</v>
      </c>
      <c r="E10" s="14">
        <v>0.38192540838188499</v>
      </c>
      <c r="F10" s="14"/>
      <c r="G10" s="14">
        <v>0.382221138931718</v>
      </c>
      <c r="H10" s="14">
        <v>0.39917358530094199</v>
      </c>
      <c r="I10" s="14">
        <v>0.37810171632308598</v>
      </c>
      <c r="J10" s="14">
        <v>0.43712963677732097</v>
      </c>
      <c r="K10" s="14">
        <v>0.40428899101995702</v>
      </c>
      <c r="L10" s="14">
        <v>0.45778630132596898</v>
      </c>
      <c r="M10" s="14"/>
      <c r="N10" s="14">
        <v>0.47736991792125899</v>
      </c>
      <c r="O10" s="14">
        <v>0.48285178990300598</v>
      </c>
      <c r="P10" s="14">
        <v>0.36196789402552298</v>
      </c>
      <c r="Q10" s="14">
        <v>0.44853898147993598</v>
      </c>
      <c r="R10" s="14">
        <v>0.43739204834955497</v>
      </c>
      <c r="S10" s="14"/>
      <c r="T10" s="14">
        <v>0.39785844748631999</v>
      </c>
      <c r="U10" s="14">
        <v>0.42199916488182199</v>
      </c>
      <c r="V10" s="14"/>
      <c r="W10" s="14">
        <v>0.46557486897635503</v>
      </c>
      <c r="X10" s="14">
        <v>0.40051718070765802</v>
      </c>
      <c r="Y10" s="14"/>
      <c r="Z10" s="14">
        <v>0.45128202880574803</v>
      </c>
      <c r="AA10" s="14">
        <v>0.38789310076349398</v>
      </c>
    </row>
    <row r="11" spans="2:27" x14ac:dyDescent="0.3">
      <c r="B11" s="15" t="s">
        <v>49</v>
      </c>
      <c r="C11" s="14">
        <v>0.266657898058142</v>
      </c>
      <c r="D11" s="14">
        <v>0.25878184018078498</v>
      </c>
      <c r="E11" s="14">
        <v>0.27537184732938402</v>
      </c>
      <c r="F11" s="14"/>
      <c r="G11" s="14">
        <v>0.28207331993185097</v>
      </c>
      <c r="H11" s="14">
        <v>0.282554252358034</v>
      </c>
      <c r="I11" s="14">
        <v>0.23539218581392299</v>
      </c>
      <c r="J11" s="14">
        <v>0.23141115767088</v>
      </c>
      <c r="K11" s="14">
        <v>0.275200651726974</v>
      </c>
      <c r="L11" s="14">
        <v>0.291714477331457</v>
      </c>
      <c r="M11" s="14"/>
      <c r="N11" s="14">
        <v>0.24062153676689799</v>
      </c>
      <c r="O11" s="14">
        <v>0.26529612144506798</v>
      </c>
      <c r="P11" s="14">
        <v>0.295025993112143</v>
      </c>
      <c r="Q11" s="14">
        <v>0.20580566862378699</v>
      </c>
      <c r="R11" s="14">
        <v>0.23056396843478599</v>
      </c>
      <c r="S11" s="14"/>
      <c r="T11" s="14">
        <v>0.25856701173899999</v>
      </c>
      <c r="U11" s="14">
        <v>0.27174785022258502</v>
      </c>
      <c r="V11" s="14"/>
      <c r="W11" s="14">
        <v>0.27887654975275</v>
      </c>
      <c r="X11" s="14">
        <v>0.26384917831877802</v>
      </c>
      <c r="Y11" s="14"/>
      <c r="Z11" s="14">
        <v>0.25140006259166298</v>
      </c>
      <c r="AA11" s="14">
        <v>0.27645316277066401</v>
      </c>
    </row>
    <row r="12" spans="2:27" x14ac:dyDescent="0.3">
      <c r="B12" s="15" t="s">
        <v>50</v>
      </c>
      <c r="C12" s="14">
        <v>6.1662637986112899E-2</v>
      </c>
      <c r="D12" s="14">
        <v>7.1715525518700807E-2</v>
      </c>
      <c r="E12" s="14">
        <v>5.0053373379489702E-2</v>
      </c>
      <c r="F12" s="14"/>
      <c r="G12" s="14">
        <v>8.7205676922474107E-2</v>
      </c>
      <c r="H12" s="14">
        <v>6.8085655494921196E-2</v>
      </c>
      <c r="I12" s="14">
        <v>5.8981726189773903E-2</v>
      </c>
      <c r="J12" s="14">
        <v>4.5641562252084898E-2</v>
      </c>
      <c r="K12" s="14">
        <v>6.6917998768971698E-2</v>
      </c>
      <c r="L12" s="14">
        <v>5.1096407747153502E-2</v>
      </c>
      <c r="M12" s="14"/>
      <c r="N12" s="14">
        <v>3.0007624742491499E-2</v>
      </c>
      <c r="O12" s="14">
        <v>4.6850481360549603E-2</v>
      </c>
      <c r="P12" s="14">
        <v>0.112735785435005</v>
      </c>
      <c r="Q12" s="14">
        <v>7.0069941878973904E-2</v>
      </c>
      <c r="R12" s="14">
        <v>3.86969049281242E-2</v>
      </c>
      <c r="S12" s="14"/>
      <c r="T12" s="14">
        <v>6.3551479928816795E-2</v>
      </c>
      <c r="U12" s="14">
        <v>6.0474373220630998E-2</v>
      </c>
      <c r="V12" s="14"/>
      <c r="W12" s="14">
        <v>4.3055242570389902E-2</v>
      </c>
      <c r="X12" s="14">
        <v>6.5939947799712101E-2</v>
      </c>
      <c r="Y12" s="14"/>
      <c r="Z12" s="14">
        <v>6.3259400825293494E-2</v>
      </c>
      <c r="AA12" s="14">
        <v>6.0637544044888199E-2</v>
      </c>
    </row>
    <row r="13" spans="2:27" x14ac:dyDescent="0.3">
      <c r="B13" s="15" t="s">
        <v>51</v>
      </c>
      <c r="C13" s="14">
        <v>1.8298846585425299E-2</v>
      </c>
      <c r="D13" s="14">
        <v>2.37747423059535E-2</v>
      </c>
      <c r="E13" s="14">
        <v>1.3024821989393301E-2</v>
      </c>
      <c r="F13" s="14"/>
      <c r="G13" s="14">
        <v>1.6748485727678598E-2</v>
      </c>
      <c r="H13" s="14">
        <v>1.6710561485420002E-2</v>
      </c>
      <c r="I13" s="14">
        <v>3.5686657048599399E-2</v>
      </c>
      <c r="J13" s="14">
        <v>1.63784000052066E-2</v>
      </c>
      <c r="K13" s="14">
        <v>2.1821470443058402E-2</v>
      </c>
      <c r="L13" s="14">
        <v>5.6913630450375697E-3</v>
      </c>
      <c r="M13" s="14"/>
      <c r="N13" s="14">
        <v>7.6728871650248798E-3</v>
      </c>
      <c r="O13" s="14">
        <v>3.9612605267582996E-3</v>
      </c>
      <c r="P13" s="14">
        <v>5.3188433463620101E-2</v>
      </c>
      <c r="Q13" s="14">
        <v>1.65964343417251E-2</v>
      </c>
      <c r="R13" s="14">
        <v>1.18380133732678E-2</v>
      </c>
      <c r="S13" s="14"/>
      <c r="T13" s="14">
        <v>2.3267827537209199E-2</v>
      </c>
      <c r="U13" s="14">
        <v>1.51728756654325E-2</v>
      </c>
      <c r="V13" s="14"/>
      <c r="W13" s="14">
        <v>1.61317998167535E-2</v>
      </c>
      <c r="X13" s="14">
        <v>1.87969888671944E-2</v>
      </c>
      <c r="Y13" s="14"/>
      <c r="Z13" s="14">
        <v>1.71823509114024E-2</v>
      </c>
      <c r="AA13" s="14">
        <v>1.9015617368638101E-2</v>
      </c>
    </row>
    <row r="14" spans="2:27" x14ac:dyDescent="0.3">
      <c r="B14" s="15" t="s">
        <v>102</v>
      </c>
      <c r="C14" s="14">
        <v>0.13213708896037901</v>
      </c>
      <c r="D14" s="14">
        <v>5.9594723562161202E-2</v>
      </c>
      <c r="E14" s="14">
        <v>0.201631647463969</v>
      </c>
      <c r="F14" s="14"/>
      <c r="G14" s="14">
        <v>0.119181956877844</v>
      </c>
      <c r="H14" s="14">
        <v>0.11397094775449799</v>
      </c>
      <c r="I14" s="14">
        <v>0.13986226901457199</v>
      </c>
      <c r="J14" s="14">
        <v>0.182120501795</v>
      </c>
      <c r="K14" s="14">
        <v>0.137236130212776</v>
      </c>
      <c r="L14" s="14">
        <v>0.105316900026062</v>
      </c>
      <c r="M14" s="14"/>
      <c r="N14" s="14">
        <v>9.2358090765666701E-2</v>
      </c>
      <c r="O14" s="14">
        <v>9.5571483668214399E-2</v>
      </c>
      <c r="P14" s="14">
        <v>9.0040172724877798E-2</v>
      </c>
      <c r="Q14" s="14">
        <v>7.5858700869522802E-2</v>
      </c>
      <c r="R14" s="14">
        <v>0.178669860872988</v>
      </c>
      <c r="S14" s="14"/>
      <c r="T14" s="14">
        <v>0.138946506119666</v>
      </c>
      <c r="U14" s="14">
        <v>0.127853305176826</v>
      </c>
      <c r="V14" s="14"/>
      <c r="W14" s="14">
        <v>0.131099557581386</v>
      </c>
      <c r="X14" s="14">
        <v>0.132375587850209</v>
      </c>
      <c r="Y14" s="14"/>
      <c r="Z14" s="14">
        <v>8.4250496830339403E-2</v>
      </c>
      <c r="AA14" s="14">
        <v>0.16287944734566701</v>
      </c>
    </row>
    <row r="15" spans="2:27" x14ac:dyDescent="0.3">
      <c r="B15" s="15" t="s">
        <v>53</v>
      </c>
      <c r="C15" s="18">
        <v>0.52124352840994104</v>
      </c>
      <c r="D15" s="18">
        <v>0.58613316843239904</v>
      </c>
      <c r="E15" s="18">
        <v>0.45991830983776399</v>
      </c>
      <c r="F15" s="18"/>
      <c r="G15" s="18">
        <v>0.49479056054015302</v>
      </c>
      <c r="H15" s="18">
        <v>0.51867858290712698</v>
      </c>
      <c r="I15" s="18">
        <v>0.53007716193313204</v>
      </c>
      <c r="J15" s="18">
        <v>0.524448378276828</v>
      </c>
      <c r="K15" s="18">
        <v>0.498823748848221</v>
      </c>
      <c r="L15" s="18">
        <v>0.54618085185028997</v>
      </c>
      <c r="M15" s="18"/>
      <c r="N15" s="18">
        <v>0.62933986055991897</v>
      </c>
      <c r="O15" s="18">
        <v>0.58832065299941005</v>
      </c>
      <c r="P15" s="18">
        <v>0.44900961526435501</v>
      </c>
      <c r="Q15" s="18">
        <v>0.63166925428599097</v>
      </c>
      <c r="R15" s="18">
        <v>0.54023125239083403</v>
      </c>
      <c r="S15" s="18"/>
      <c r="T15" s="18">
        <v>0.51566717467530798</v>
      </c>
      <c r="U15" s="18">
        <v>0.52475159571452501</v>
      </c>
      <c r="V15" s="18"/>
      <c r="W15" s="18">
        <v>0.53083685027872096</v>
      </c>
      <c r="X15" s="18">
        <v>0.51903829716410599</v>
      </c>
      <c r="Y15" s="18"/>
      <c r="Z15" s="18">
        <v>0.58390768884130195</v>
      </c>
      <c r="AA15" s="18">
        <v>0.48101422847014302</v>
      </c>
    </row>
    <row r="16" spans="2:27" x14ac:dyDescent="0.3">
      <c r="B16" s="15" t="s">
        <v>54</v>
      </c>
      <c r="C16" s="18">
        <v>7.9961484571538205E-2</v>
      </c>
      <c r="D16" s="18">
        <v>9.5490267824654307E-2</v>
      </c>
      <c r="E16" s="18">
        <v>6.30781953688829E-2</v>
      </c>
      <c r="F16" s="18"/>
      <c r="G16" s="18">
        <v>0.103954162650153</v>
      </c>
      <c r="H16" s="18">
        <v>8.4796216980341205E-2</v>
      </c>
      <c r="I16" s="18">
        <v>9.4668383238373302E-2</v>
      </c>
      <c r="J16" s="18">
        <v>6.2019962257291499E-2</v>
      </c>
      <c r="K16" s="18">
        <v>8.8739469212030103E-2</v>
      </c>
      <c r="L16" s="18">
        <v>5.6787770792191099E-2</v>
      </c>
      <c r="M16" s="18"/>
      <c r="N16" s="18">
        <v>3.7680511907516402E-2</v>
      </c>
      <c r="O16" s="18">
        <v>5.0811741887307901E-2</v>
      </c>
      <c r="P16" s="18">
        <v>0.16592421889862499</v>
      </c>
      <c r="Q16" s="18">
        <v>8.6666376220699004E-2</v>
      </c>
      <c r="R16" s="18">
        <v>5.0534918301392E-2</v>
      </c>
      <c r="S16" s="18"/>
      <c r="T16" s="18">
        <v>8.6819307466025994E-2</v>
      </c>
      <c r="U16" s="18">
        <v>7.5647248886063501E-2</v>
      </c>
      <c r="V16" s="18"/>
      <c r="W16" s="18">
        <v>5.9187042387143403E-2</v>
      </c>
      <c r="X16" s="18">
        <v>8.4736936666906501E-2</v>
      </c>
      <c r="Y16" s="18"/>
      <c r="Z16" s="18">
        <v>8.0441751736695905E-2</v>
      </c>
      <c r="AA16" s="18">
        <v>7.9653161413526199E-2</v>
      </c>
    </row>
    <row r="17" spans="2:27" x14ac:dyDescent="0.3">
      <c r="B17" s="15" t="s">
        <v>55</v>
      </c>
      <c r="C17" s="19">
        <v>0.44128204383840303</v>
      </c>
      <c r="D17" s="19">
        <v>0.49064290060774501</v>
      </c>
      <c r="E17" s="19">
        <v>0.39684011446888101</v>
      </c>
      <c r="F17" s="19"/>
      <c r="G17" s="19">
        <v>0.39083639789000002</v>
      </c>
      <c r="H17" s="19">
        <v>0.43388236592678597</v>
      </c>
      <c r="I17" s="19">
        <v>0.43540877869475902</v>
      </c>
      <c r="J17" s="19">
        <v>0.46242841601953699</v>
      </c>
      <c r="K17" s="19">
        <v>0.41008427963619098</v>
      </c>
      <c r="L17" s="19">
        <v>0.48939308105809898</v>
      </c>
      <c r="M17" s="19"/>
      <c r="N17" s="19">
        <v>0.591659348652402</v>
      </c>
      <c r="O17" s="19">
        <v>0.53750891111210197</v>
      </c>
      <c r="P17" s="19">
        <v>0.28308539636572999</v>
      </c>
      <c r="Q17" s="19">
        <v>0.54500287806529202</v>
      </c>
      <c r="R17" s="19">
        <v>0.48969633408944202</v>
      </c>
      <c r="S17" s="19"/>
      <c r="T17" s="19">
        <v>0.42884786720928197</v>
      </c>
      <c r="U17" s="19">
        <v>0.44910434682846101</v>
      </c>
      <c r="V17" s="19"/>
      <c r="W17" s="19">
        <v>0.47164980789157801</v>
      </c>
      <c r="X17" s="19">
        <v>0.43430136049719997</v>
      </c>
      <c r="Y17" s="19"/>
      <c r="Z17" s="19">
        <v>0.50346593710460597</v>
      </c>
      <c r="AA17" s="19">
        <v>0.401361067056617</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218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0.11352206465636799</v>
      </c>
      <c r="D9" s="14">
        <v>0.14638033220153801</v>
      </c>
      <c r="E9" s="14">
        <v>8.1889453474561599E-2</v>
      </c>
      <c r="F9" s="14"/>
      <c r="G9" s="14">
        <v>0.112172481143576</v>
      </c>
      <c r="H9" s="14">
        <v>0.10940480129784701</v>
      </c>
      <c r="I9" s="14">
        <v>0.16308447146163499</v>
      </c>
      <c r="J9" s="14">
        <v>0.116623111101483</v>
      </c>
      <c r="K9" s="14">
        <v>9.2422071629729693E-2</v>
      </c>
      <c r="L9" s="14">
        <v>8.91541317335353E-2</v>
      </c>
      <c r="M9" s="14"/>
      <c r="N9" s="14">
        <v>0.15279278322579301</v>
      </c>
      <c r="O9" s="14">
        <v>0.112908626609122</v>
      </c>
      <c r="P9" s="14">
        <v>9.3543586530707906E-2</v>
      </c>
      <c r="Q9" s="14">
        <v>0.161724677140484</v>
      </c>
      <c r="R9" s="14">
        <v>0.108553201224684</v>
      </c>
      <c r="S9" s="14"/>
      <c r="T9" s="14">
        <v>0.130548600122532</v>
      </c>
      <c r="U9" s="14">
        <v>0.10281072258202401</v>
      </c>
      <c r="V9" s="14"/>
      <c r="W9" s="14">
        <v>7.8116657947485693E-2</v>
      </c>
      <c r="X9" s="14">
        <v>0.12166075844918101</v>
      </c>
      <c r="Y9" s="14"/>
      <c r="Z9" s="14">
        <v>0.13808961794781499</v>
      </c>
      <c r="AA9" s="14">
        <v>9.7750123193413294E-2</v>
      </c>
    </row>
    <row r="10" spans="2:27" x14ac:dyDescent="0.3">
      <c r="B10" s="15" t="s">
        <v>48</v>
      </c>
      <c r="C10" s="14">
        <v>0.45239768260833502</v>
      </c>
      <c r="D10" s="14">
        <v>0.493705365624453</v>
      </c>
      <c r="E10" s="14">
        <v>0.41258936712769001</v>
      </c>
      <c r="F10" s="14"/>
      <c r="G10" s="14">
        <v>0.39490229600735099</v>
      </c>
      <c r="H10" s="14">
        <v>0.44587546733257299</v>
      </c>
      <c r="I10" s="14">
        <v>0.42166786324236299</v>
      </c>
      <c r="J10" s="14">
        <v>0.45312759137519099</v>
      </c>
      <c r="K10" s="14">
        <v>0.45443391787939302</v>
      </c>
      <c r="L10" s="14">
        <v>0.51891564850120098</v>
      </c>
      <c r="M10" s="14"/>
      <c r="N10" s="14">
        <v>0.55600513307557997</v>
      </c>
      <c r="O10" s="14">
        <v>0.515682507018414</v>
      </c>
      <c r="P10" s="14">
        <v>0.42535952212268902</v>
      </c>
      <c r="Q10" s="14">
        <v>0.48945847374201801</v>
      </c>
      <c r="R10" s="14">
        <v>0.41183350950229602</v>
      </c>
      <c r="S10" s="14"/>
      <c r="T10" s="14">
        <v>0.42606685523400101</v>
      </c>
      <c r="U10" s="14">
        <v>0.468962326641025</v>
      </c>
      <c r="V10" s="14"/>
      <c r="W10" s="14">
        <v>0.48992767498109502</v>
      </c>
      <c r="X10" s="14">
        <v>0.44377060713141597</v>
      </c>
      <c r="Y10" s="14"/>
      <c r="Z10" s="14">
        <v>0.48742370846967897</v>
      </c>
      <c r="AA10" s="14">
        <v>0.42991158384988198</v>
      </c>
    </row>
    <row r="11" spans="2:27" x14ac:dyDescent="0.3">
      <c r="B11" s="15" t="s">
        <v>49</v>
      </c>
      <c r="C11" s="14">
        <v>0.25285155089919498</v>
      </c>
      <c r="D11" s="14">
        <v>0.229060810915129</v>
      </c>
      <c r="E11" s="14">
        <v>0.27704511615153699</v>
      </c>
      <c r="F11" s="14"/>
      <c r="G11" s="14">
        <v>0.26718836515271699</v>
      </c>
      <c r="H11" s="14">
        <v>0.290986259122128</v>
      </c>
      <c r="I11" s="14">
        <v>0.22005406081367701</v>
      </c>
      <c r="J11" s="14">
        <v>0.21438628453959499</v>
      </c>
      <c r="K11" s="14">
        <v>0.282797080810815</v>
      </c>
      <c r="L11" s="14">
        <v>0.25005887980936797</v>
      </c>
      <c r="M11" s="14"/>
      <c r="N11" s="14">
        <v>0.182529114827952</v>
      </c>
      <c r="O11" s="14">
        <v>0.24469233267985199</v>
      </c>
      <c r="P11" s="14">
        <v>0.27479818892886099</v>
      </c>
      <c r="Q11" s="14">
        <v>0.21361732294059399</v>
      </c>
      <c r="R11" s="14">
        <v>0.30004952206117802</v>
      </c>
      <c r="S11" s="14"/>
      <c r="T11" s="14">
        <v>0.25731588261229799</v>
      </c>
      <c r="U11" s="14">
        <v>0.25004305329218501</v>
      </c>
      <c r="V11" s="14"/>
      <c r="W11" s="14">
        <v>0.27184065921407102</v>
      </c>
      <c r="X11" s="14">
        <v>0.248486496170574</v>
      </c>
      <c r="Y11" s="14"/>
      <c r="Z11" s="14">
        <v>0.23580265790527599</v>
      </c>
      <c r="AA11" s="14">
        <v>0.26379664335990299</v>
      </c>
    </row>
    <row r="12" spans="2:27" x14ac:dyDescent="0.3">
      <c r="B12" s="15" t="s">
        <v>50</v>
      </c>
      <c r="C12" s="14">
        <v>4.5294145590947202E-2</v>
      </c>
      <c r="D12" s="14">
        <v>5.4549378885540199E-2</v>
      </c>
      <c r="E12" s="14">
        <v>3.5634403803986602E-2</v>
      </c>
      <c r="F12" s="14"/>
      <c r="G12" s="14">
        <v>7.4926662656087994E-2</v>
      </c>
      <c r="H12" s="14">
        <v>2.4099611827277601E-2</v>
      </c>
      <c r="I12" s="14">
        <v>4.29203017129045E-2</v>
      </c>
      <c r="J12" s="14">
        <v>4.91553122816333E-2</v>
      </c>
      <c r="K12" s="14">
        <v>4.9739317889173497E-2</v>
      </c>
      <c r="L12" s="14">
        <v>3.8626204996269398E-2</v>
      </c>
      <c r="M12" s="14"/>
      <c r="N12" s="14">
        <v>1.7863401588788502E-2</v>
      </c>
      <c r="O12" s="14">
        <v>2.3295365051492999E-2</v>
      </c>
      <c r="P12" s="14">
        <v>8.6034347064203806E-2</v>
      </c>
      <c r="Q12" s="14">
        <v>7.4156939026162494E-2</v>
      </c>
      <c r="R12" s="14">
        <v>2.67143505087502E-2</v>
      </c>
      <c r="S12" s="14"/>
      <c r="T12" s="14">
        <v>5.0965560112752002E-2</v>
      </c>
      <c r="U12" s="14">
        <v>4.1726275832053801E-2</v>
      </c>
      <c r="V12" s="14"/>
      <c r="W12" s="14">
        <v>3.4271199866131398E-2</v>
      </c>
      <c r="X12" s="14">
        <v>4.7828006610726802E-2</v>
      </c>
      <c r="Y12" s="14"/>
      <c r="Z12" s="14">
        <v>4.4089503416472997E-2</v>
      </c>
      <c r="AA12" s="14">
        <v>4.60675048927148E-2</v>
      </c>
    </row>
    <row r="13" spans="2:27" x14ac:dyDescent="0.3">
      <c r="B13" s="15" t="s">
        <v>51</v>
      </c>
      <c r="C13" s="14">
        <v>1.7123864395989799E-2</v>
      </c>
      <c r="D13" s="14">
        <v>2.3944586456253698E-2</v>
      </c>
      <c r="E13" s="14">
        <v>1.05327599150819E-2</v>
      </c>
      <c r="F13" s="14"/>
      <c r="G13" s="14">
        <v>3.8475699968433898E-2</v>
      </c>
      <c r="H13" s="14">
        <v>1.02923632290345E-2</v>
      </c>
      <c r="I13" s="14">
        <v>2.70876381582737E-2</v>
      </c>
      <c r="J13" s="14">
        <v>1.17808668129859E-2</v>
      </c>
      <c r="K13" s="14">
        <v>1.1646436780455601E-2</v>
      </c>
      <c r="L13" s="14">
        <v>8.3886110135102006E-3</v>
      </c>
      <c r="M13" s="14"/>
      <c r="N13" s="14">
        <v>3.8234302007465002E-3</v>
      </c>
      <c r="O13" s="14">
        <v>2.3429907080385198E-2</v>
      </c>
      <c r="P13" s="14">
        <v>3.0738949536160302E-2</v>
      </c>
      <c r="Q13" s="14">
        <v>0</v>
      </c>
      <c r="R13" s="14">
        <v>2.9430845771822499E-2</v>
      </c>
      <c r="S13" s="14"/>
      <c r="T13" s="14">
        <v>1.8891298811966099E-2</v>
      </c>
      <c r="U13" s="14">
        <v>1.6011976739154901E-2</v>
      </c>
      <c r="V13" s="14"/>
      <c r="W13" s="14">
        <v>1.26502735678498E-2</v>
      </c>
      <c r="X13" s="14">
        <v>1.8152215410396799E-2</v>
      </c>
      <c r="Y13" s="14"/>
      <c r="Z13" s="14">
        <v>1.9239695523021301E-2</v>
      </c>
      <c r="AA13" s="14">
        <v>1.5765537651557599E-2</v>
      </c>
    </row>
    <row r="14" spans="2:27" x14ac:dyDescent="0.3">
      <c r="B14" s="15" t="s">
        <v>102</v>
      </c>
      <c r="C14" s="14">
        <v>0.118810691849166</v>
      </c>
      <c r="D14" s="14">
        <v>5.2359525917086598E-2</v>
      </c>
      <c r="E14" s="14">
        <v>0.18230889952714399</v>
      </c>
      <c r="F14" s="14"/>
      <c r="G14" s="14">
        <v>0.112334495071834</v>
      </c>
      <c r="H14" s="14">
        <v>0.119341497191139</v>
      </c>
      <c r="I14" s="14">
        <v>0.125185664611147</v>
      </c>
      <c r="J14" s="14">
        <v>0.15492683388911199</v>
      </c>
      <c r="K14" s="14">
        <v>0.10896117501043399</v>
      </c>
      <c r="L14" s="14">
        <v>9.4856523946115906E-2</v>
      </c>
      <c r="M14" s="14"/>
      <c r="N14" s="14">
        <v>8.69861370811401E-2</v>
      </c>
      <c r="O14" s="14">
        <v>7.9991261560733801E-2</v>
      </c>
      <c r="P14" s="14">
        <v>8.9525405817377501E-2</v>
      </c>
      <c r="Q14" s="14">
        <v>6.1042587150741602E-2</v>
      </c>
      <c r="R14" s="14">
        <v>0.123418570931269</v>
      </c>
      <c r="S14" s="14"/>
      <c r="T14" s="14">
        <v>0.116211803106452</v>
      </c>
      <c r="U14" s="14">
        <v>0.120445644913557</v>
      </c>
      <c r="V14" s="14"/>
      <c r="W14" s="14">
        <v>0.11319353442336701</v>
      </c>
      <c r="X14" s="14">
        <v>0.120101916227705</v>
      </c>
      <c r="Y14" s="14"/>
      <c r="Z14" s="14">
        <v>7.5354816737735905E-2</v>
      </c>
      <c r="AA14" s="14">
        <v>0.14670860705253</v>
      </c>
    </row>
    <row r="15" spans="2:27" x14ac:dyDescent="0.3">
      <c r="B15" s="15" t="s">
        <v>53</v>
      </c>
      <c r="C15" s="18">
        <v>0.56591974726470196</v>
      </c>
      <c r="D15" s="18">
        <v>0.64008569782599101</v>
      </c>
      <c r="E15" s="18">
        <v>0.49447882060225101</v>
      </c>
      <c r="F15" s="18"/>
      <c r="G15" s="18">
        <v>0.50707477715092697</v>
      </c>
      <c r="H15" s="18">
        <v>0.55528026863042101</v>
      </c>
      <c r="I15" s="18">
        <v>0.58475233470399801</v>
      </c>
      <c r="J15" s="18">
        <v>0.56975070247667303</v>
      </c>
      <c r="K15" s="18">
        <v>0.54685598950912195</v>
      </c>
      <c r="L15" s="18">
        <v>0.60806978023473601</v>
      </c>
      <c r="M15" s="18"/>
      <c r="N15" s="18">
        <v>0.70879791630137301</v>
      </c>
      <c r="O15" s="18">
        <v>0.62859113362753605</v>
      </c>
      <c r="P15" s="18">
        <v>0.51890310865339695</v>
      </c>
      <c r="Q15" s="18">
        <v>0.651183150882502</v>
      </c>
      <c r="R15" s="18">
        <v>0.52038671072697995</v>
      </c>
      <c r="S15" s="18"/>
      <c r="T15" s="18">
        <v>0.55661545535653201</v>
      </c>
      <c r="U15" s="18">
        <v>0.57177304922304895</v>
      </c>
      <c r="V15" s="18"/>
      <c r="W15" s="18">
        <v>0.56804433292858003</v>
      </c>
      <c r="X15" s="18">
        <v>0.56543136558059803</v>
      </c>
      <c r="Y15" s="18"/>
      <c r="Z15" s="18">
        <v>0.62551332641749402</v>
      </c>
      <c r="AA15" s="18">
        <v>0.52766170704329496</v>
      </c>
    </row>
    <row r="16" spans="2:27" x14ac:dyDescent="0.3">
      <c r="B16" s="15" t="s">
        <v>54</v>
      </c>
      <c r="C16" s="18">
        <v>6.2418009986937001E-2</v>
      </c>
      <c r="D16" s="18">
        <v>7.8493965341793898E-2</v>
      </c>
      <c r="E16" s="18">
        <v>4.6167163719068503E-2</v>
      </c>
      <c r="F16" s="18"/>
      <c r="G16" s="18">
        <v>0.113402362624522</v>
      </c>
      <c r="H16" s="18">
        <v>3.4391975056312099E-2</v>
      </c>
      <c r="I16" s="18">
        <v>7.0007939871178204E-2</v>
      </c>
      <c r="J16" s="18">
        <v>6.0936179094619201E-2</v>
      </c>
      <c r="K16" s="18">
        <v>6.1385754669629103E-2</v>
      </c>
      <c r="L16" s="18">
        <v>4.7014816009779602E-2</v>
      </c>
      <c r="M16" s="18"/>
      <c r="N16" s="18">
        <v>2.1686831789535E-2</v>
      </c>
      <c r="O16" s="18">
        <v>4.6725272131878201E-2</v>
      </c>
      <c r="P16" s="18">
        <v>0.11677329660036399</v>
      </c>
      <c r="Q16" s="18">
        <v>7.4156939026162494E-2</v>
      </c>
      <c r="R16" s="18">
        <v>5.6145196280572698E-2</v>
      </c>
      <c r="S16" s="18"/>
      <c r="T16" s="18">
        <v>6.9856858924718102E-2</v>
      </c>
      <c r="U16" s="18">
        <v>5.7738252571208702E-2</v>
      </c>
      <c r="V16" s="18"/>
      <c r="W16" s="18">
        <v>4.6921473433981301E-2</v>
      </c>
      <c r="X16" s="18">
        <v>6.5980222021123594E-2</v>
      </c>
      <c r="Y16" s="18"/>
      <c r="Z16" s="18">
        <v>6.3329198939494305E-2</v>
      </c>
      <c r="AA16" s="18">
        <v>6.1833042544272403E-2</v>
      </c>
    </row>
    <row r="17" spans="2:27" x14ac:dyDescent="0.3">
      <c r="B17" s="15" t="s">
        <v>55</v>
      </c>
      <c r="C17" s="19">
        <v>0.50350173727776504</v>
      </c>
      <c r="D17" s="19">
        <v>0.56159173248419703</v>
      </c>
      <c r="E17" s="19">
        <v>0.44831165688318297</v>
      </c>
      <c r="F17" s="19"/>
      <c r="G17" s="19">
        <v>0.393672414526405</v>
      </c>
      <c r="H17" s="19">
        <v>0.52088829357410804</v>
      </c>
      <c r="I17" s="19">
        <v>0.51474439483281997</v>
      </c>
      <c r="J17" s="19">
        <v>0.50881452338205402</v>
      </c>
      <c r="K17" s="19">
        <v>0.48547023483949298</v>
      </c>
      <c r="L17" s="19">
        <v>0.56105496422495704</v>
      </c>
      <c r="M17" s="19"/>
      <c r="N17" s="19">
        <v>0.687111084511838</v>
      </c>
      <c r="O17" s="19">
        <v>0.581865861495658</v>
      </c>
      <c r="P17" s="19">
        <v>0.402129812053033</v>
      </c>
      <c r="Q17" s="19">
        <v>0.57702621185633896</v>
      </c>
      <c r="R17" s="19">
        <v>0.46424151444640699</v>
      </c>
      <c r="S17" s="19"/>
      <c r="T17" s="19">
        <v>0.48675859643181402</v>
      </c>
      <c r="U17" s="19">
        <v>0.51403479665184104</v>
      </c>
      <c r="V17" s="19"/>
      <c r="W17" s="19">
        <v>0.52112285949459902</v>
      </c>
      <c r="X17" s="19">
        <v>0.49945114355947401</v>
      </c>
      <c r="Y17" s="19"/>
      <c r="Z17" s="19">
        <v>0.56218412747799995</v>
      </c>
      <c r="AA17" s="19">
        <v>0.46582866449902299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A2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230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219</v>
      </c>
      <c r="C9" s="14">
        <v>0.41188347048436902</v>
      </c>
      <c r="D9" s="14">
        <v>0.40390847462354601</v>
      </c>
      <c r="E9" s="14">
        <v>0.42125324206623999</v>
      </c>
      <c r="F9" s="14"/>
      <c r="G9" s="14">
        <v>0.36123753398598302</v>
      </c>
      <c r="H9" s="14">
        <v>0.35966662671857702</v>
      </c>
      <c r="I9" s="14">
        <v>0.36353496034022897</v>
      </c>
      <c r="J9" s="14">
        <v>0.42934489274570498</v>
      </c>
      <c r="K9" s="14">
        <v>0.44088209000179002</v>
      </c>
      <c r="L9" s="14">
        <v>0.49362697700684</v>
      </c>
      <c r="M9" s="14"/>
      <c r="N9" s="14">
        <v>0.44233200648126297</v>
      </c>
      <c r="O9" s="14">
        <v>0.39142312135033003</v>
      </c>
      <c r="P9" s="14">
        <v>0.34990586348149599</v>
      </c>
      <c r="Q9" s="14">
        <v>0.473944844933614</v>
      </c>
      <c r="R9" s="14">
        <v>0.59432306595168605</v>
      </c>
      <c r="S9" s="14"/>
      <c r="T9" s="14">
        <v>0.36382781413645199</v>
      </c>
      <c r="U9" s="14">
        <v>0.44211513885710202</v>
      </c>
      <c r="V9" s="14"/>
      <c r="W9" s="14">
        <v>0.47113498069382997</v>
      </c>
      <c r="X9" s="14">
        <v>0.398263237215432</v>
      </c>
      <c r="Y9" s="14"/>
      <c r="Z9" s="14">
        <v>0.43991951541273799</v>
      </c>
      <c r="AA9" s="14">
        <v>0.393884817781052</v>
      </c>
    </row>
    <row r="10" spans="2:27" ht="28.8" x14ac:dyDescent="0.3">
      <c r="B10" s="15" t="s">
        <v>220</v>
      </c>
      <c r="C10" s="14">
        <v>0.36540110545491</v>
      </c>
      <c r="D10" s="14">
        <v>0.36054802980261502</v>
      </c>
      <c r="E10" s="14">
        <v>0.36892795009139201</v>
      </c>
      <c r="F10" s="14"/>
      <c r="G10" s="14">
        <v>0.30485881037705398</v>
      </c>
      <c r="H10" s="14">
        <v>0.34967123283922602</v>
      </c>
      <c r="I10" s="14">
        <v>0.35012061870267602</v>
      </c>
      <c r="J10" s="14">
        <v>0.349414541143376</v>
      </c>
      <c r="K10" s="14">
        <v>0.39747343479566899</v>
      </c>
      <c r="L10" s="14">
        <v>0.42227031799632597</v>
      </c>
      <c r="M10" s="14"/>
      <c r="N10" s="14">
        <v>0.37479617828955603</v>
      </c>
      <c r="O10" s="14">
        <v>0.36575546991562502</v>
      </c>
      <c r="P10" s="14">
        <v>0.39453849280936598</v>
      </c>
      <c r="Q10" s="14">
        <v>0.39664683701400399</v>
      </c>
      <c r="R10" s="14">
        <v>0.35836272689395399</v>
      </c>
      <c r="S10" s="14"/>
      <c r="T10" s="14">
        <v>0.34612280820303298</v>
      </c>
      <c r="U10" s="14">
        <v>0.37752902407265099</v>
      </c>
      <c r="V10" s="14"/>
      <c r="W10" s="14">
        <v>0.434792788689774</v>
      </c>
      <c r="X10" s="14">
        <v>0.34944993544689001</v>
      </c>
      <c r="Y10" s="14"/>
      <c r="Z10" s="14">
        <v>0.35542433440793397</v>
      </c>
      <c r="AA10" s="14">
        <v>0.371806018759686</v>
      </c>
    </row>
    <row r="11" spans="2:27" ht="43.2" x14ac:dyDescent="0.3">
      <c r="B11" s="15" t="s">
        <v>221</v>
      </c>
      <c r="C11" s="14">
        <v>0.319351043249195</v>
      </c>
      <c r="D11" s="14">
        <v>0.30548526873935</v>
      </c>
      <c r="E11" s="14">
        <v>0.33207882281165202</v>
      </c>
      <c r="F11" s="14"/>
      <c r="G11" s="14">
        <v>0.36624612554879599</v>
      </c>
      <c r="H11" s="14">
        <v>0.30068979111718402</v>
      </c>
      <c r="I11" s="14">
        <v>0.28393087073047302</v>
      </c>
      <c r="J11" s="14">
        <v>0.29642329373466503</v>
      </c>
      <c r="K11" s="14">
        <v>0.32710093774500498</v>
      </c>
      <c r="L11" s="14">
        <v>0.34547247043336099</v>
      </c>
      <c r="M11" s="14"/>
      <c r="N11" s="14">
        <v>0.36734461075361902</v>
      </c>
      <c r="O11" s="14">
        <v>0.31231952902592602</v>
      </c>
      <c r="P11" s="14">
        <v>0.29162333182160299</v>
      </c>
      <c r="Q11" s="14">
        <v>0.35660493863647802</v>
      </c>
      <c r="R11" s="14">
        <v>0.29949088572645599</v>
      </c>
      <c r="S11" s="14"/>
      <c r="T11" s="14">
        <v>0.30442235300929499</v>
      </c>
      <c r="U11" s="14">
        <v>0.328742637223158</v>
      </c>
      <c r="V11" s="14"/>
      <c r="W11" s="14">
        <v>0.35248199276421099</v>
      </c>
      <c r="X11" s="14">
        <v>0.311735182333234</v>
      </c>
      <c r="Y11" s="14"/>
      <c r="Z11" s="14">
        <v>0.35413070819039899</v>
      </c>
      <c r="AA11" s="14">
        <v>0.29702310391203701</v>
      </c>
    </row>
    <row r="12" spans="2:27" ht="28.8" x14ac:dyDescent="0.3">
      <c r="B12" s="15" t="s">
        <v>222</v>
      </c>
      <c r="C12" s="14">
        <v>0.31076741122555002</v>
      </c>
      <c r="D12" s="14">
        <v>0.27583489611897</v>
      </c>
      <c r="E12" s="14">
        <v>0.34425061445371502</v>
      </c>
      <c r="F12" s="14"/>
      <c r="G12" s="14">
        <v>0.284562783217852</v>
      </c>
      <c r="H12" s="14">
        <v>0.23706314706739101</v>
      </c>
      <c r="I12" s="14">
        <v>0.310007285847823</v>
      </c>
      <c r="J12" s="14">
        <v>0.34055540745269502</v>
      </c>
      <c r="K12" s="14">
        <v>0.30492590906025901</v>
      </c>
      <c r="L12" s="14">
        <v>0.36845097455529802</v>
      </c>
      <c r="M12" s="14"/>
      <c r="N12" s="14">
        <v>0.269039806224665</v>
      </c>
      <c r="O12" s="14">
        <v>0.28963031027430403</v>
      </c>
      <c r="P12" s="14">
        <v>0.32883656888032098</v>
      </c>
      <c r="Q12" s="14">
        <v>0.37664462841139801</v>
      </c>
      <c r="R12" s="14">
        <v>0.52466344950267796</v>
      </c>
      <c r="S12" s="14"/>
      <c r="T12" s="14">
        <v>0.266020620263763</v>
      </c>
      <c r="U12" s="14">
        <v>0.33891748237028402</v>
      </c>
      <c r="V12" s="14"/>
      <c r="W12" s="14">
        <v>0.32038787025495602</v>
      </c>
      <c r="X12" s="14">
        <v>0.30855594192001601</v>
      </c>
      <c r="Y12" s="14"/>
      <c r="Z12" s="14">
        <v>0.289532009948203</v>
      </c>
      <c r="AA12" s="14">
        <v>0.32440016911215902</v>
      </c>
    </row>
    <row r="13" spans="2:27" ht="43.2" x14ac:dyDescent="0.3">
      <c r="B13" s="15" t="s">
        <v>223</v>
      </c>
      <c r="C13" s="14">
        <v>0.29130099234913198</v>
      </c>
      <c r="D13" s="14">
        <v>0.266268678972509</v>
      </c>
      <c r="E13" s="14">
        <v>0.31562036081574701</v>
      </c>
      <c r="F13" s="14"/>
      <c r="G13" s="14">
        <v>0.24268433589157501</v>
      </c>
      <c r="H13" s="14">
        <v>0.23778235384748</v>
      </c>
      <c r="I13" s="14">
        <v>0.19703426637983301</v>
      </c>
      <c r="J13" s="14">
        <v>0.28747442463230399</v>
      </c>
      <c r="K13" s="14">
        <v>0.29481384902865898</v>
      </c>
      <c r="L13" s="14">
        <v>0.44438477131223503</v>
      </c>
      <c r="M13" s="14"/>
      <c r="N13" s="14">
        <v>0.32347673068394001</v>
      </c>
      <c r="O13" s="14">
        <v>0.27733723578449998</v>
      </c>
      <c r="P13" s="14">
        <v>0.27809642312154098</v>
      </c>
      <c r="Q13" s="14">
        <v>0.34618853577589798</v>
      </c>
      <c r="R13" s="14">
        <v>0.32064595602887203</v>
      </c>
      <c r="S13" s="14"/>
      <c r="T13" s="14">
        <v>0.240727547672381</v>
      </c>
      <c r="U13" s="14">
        <v>0.32311659376065199</v>
      </c>
      <c r="V13" s="14"/>
      <c r="W13" s="14">
        <v>0.38960137389815602</v>
      </c>
      <c r="X13" s="14">
        <v>0.268704536623528</v>
      </c>
      <c r="Y13" s="14"/>
      <c r="Z13" s="14">
        <v>0.31602263008503201</v>
      </c>
      <c r="AA13" s="14">
        <v>0.27543013135563099</v>
      </c>
    </row>
    <row r="14" spans="2:27" ht="43.2" x14ac:dyDescent="0.3">
      <c r="B14" s="15" t="s">
        <v>224</v>
      </c>
      <c r="C14" s="14">
        <v>0.235232559238469</v>
      </c>
      <c r="D14" s="14">
        <v>0.220779797206827</v>
      </c>
      <c r="E14" s="14">
        <v>0.24923760078882601</v>
      </c>
      <c r="F14" s="14"/>
      <c r="G14" s="14">
        <v>0.28129845220495803</v>
      </c>
      <c r="H14" s="14">
        <v>0.24198216876171999</v>
      </c>
      <c r="I14" s="14">
        <v>0.22671213717470401</v>
      </c>
      <c r="J14" s="14">
        <v>0.22458919300206101</v>
      </c>
      <c r="K14" s="14">
        <v>0.23910037660281799</v>
      </c>
      <c r="L14" s="14">
        <v>0.212074399163694</v>
      </c>
      <c r="M14" s="14"/>
      <c r="N14" s="14">
        <v>0.30110694692477602</v>
      </c>
      <c r="O14" s="14">
        <v>0.212453625048482</v>
      </c>
      <c r="P14" s="14">
        <v>0.12602862003443099</v>
      </c>
      <c r="Q14" s="14">
        <v>0.310931993270191</v>
      </c>
      <c r="R14" s="14">
        <v>0.43270600848406798</v>
      </c>
      <c r="S14" s="14"/>
      <c r="T14" s="14">
        <v>0.23278202853356</v>
      </c>
      <c r="U14" s="14">
        <v>0.236774180709034</v>
      </c>
      <c r="V14" s="14"/>
      <c r="W14" s="14">
        <v>0.206739603421879</v>
      </c>
      <c r="X14" s="14">
        <v>0.24178227760634799</v>
      </c>
      <c r="Y14" s="14"/>
      <c r="Z14" s="14">
        <v>0.27862420444460101</v>
      </c>
      <c r="AA14" s="14">
        <v>0.20737587851598799</v>
      </c>
    </row>
    <row r="15" spans="2:27" ht="28.8" x14ac:dyDescent="0.3">
      <c r="B15" s="15" t="s">
        <v>225</v>
      </c>
      <c r="C15" s="14">
        <v>0.18008806175330699</v>
      </c>
      <c r="D15" s="14">
        <v>0.18775902575277201</v>
      </c>
      <c r="E15" s="14">
        <v>0.173294687570449</v>
      </c>
      <c r="F15" s="14"/>
      <c r="G15" s="14">
        <v>0.23426941567294199</v>
      </c>
      <c r="H15" s="14">
        <v>0.16894448308419199</v>
      </c>
      <c r="I15" s="14">
        <v>0.16584916806316</v>
      </c>
      <c r="J15" s="14">
        <v>0.18459773772556501</v>
      </c>
      <c r="K15" s="14">
        <v>0.13382953066997499</v>
      </c>
      <c r="L15" s="14">
        <v>0.19205942472431101</v>
      </c>
      <c r="M15" s="14"/>
      <c r="N15" s="14">
        <v>0.23388474456030101</v>
      </c>
      <c r="O15" s="14">
        <v>0.113784317036602</v>
      </c>
      <c r="P15" s="14">
        <v>0.100712537170823</v>
      </c>
      <c r="Q15" s="14">
        <v>0.25306422211524299</v>
      </c>
      <c r="R15" s="14">
        <v>0.41255266238833899</v>
      </c>
      <c r="S15" s="14"/>
      <c r="T15" s="14">
        <v>0.145090947252381</v>
      </c>
      <c r="U15" s="14">
        <v>0.20210464086180199</v>
      </c>
      <c r="V15" s="14"/>
      <c r="W15" s="14">
        <v>0.16183306712015499</v>
      </c>
      <c r="X15" s="14">
        <v>0.18428436467196299</v>
      </c>
      <c r="Y15" s="14"/>
      <c r="Z15" s="14">
        <v>0.217123987300887</v>
      </c>
      <c r="AA15" s="14">
        <v>0.15631164239102099</v>
      </c>
    </row>
    <row r="16" spans="2:27" ht="28.8" x14ac:dyDescent="0.3">
      <c r="B16" s="15" t="s">
        <v>226</v>
      </c>
      <c r="C16" s="14">
        <v>0.17172297959289701</v>
      </c>
      <c r="D16" s="14">
        <v>0.18551613691614899</v>
      </c>
      <c r="E16" s="14">
        <v>0.15892211032124201</v>
      </c>
      <c r="F16" s="14"/>
      <c r="G16" s="14">
        <v>0.12798200531960999</v>
      </c>
      <c r="H16" s="14">
        <v>0.17057058346256301</v>
      </c>
      <c r="I16" s="14">
        <v>0.12178337237541099</v>
      </c>
      <c r="J16" s="14">
        <v>0.14295525449489399</v>
      </c>
      <c r="K16" s="14">
        <v>0.11289710784958</v>
      </c>
      <c r="L16" s="14">
        <v>0.30505860909858801</v>
      </c>
      <c r="M16" s="14"/>
      <c r="N16" s="14">
        <v>0.16767041690977599</v>
      </c>
      <c r="O16" s="14">
        <v>0.17378801071410699</v>
      </c>
      <c r="P16" s="14">
        <v>0.200644130589337</v>
      </c>
      <c r="Q16" s="14">
        <v>0.14346568598249099</v>
      </c>
      <c r="R16" s="14">
        <v>0.17603267330686001</v>
      </c>
      <c r="S16" s="14"/>
      <c r="T16" s="14">
        <v>0.138095957437747</v>
      </c>
      <c r="U16" s="14">
        <v>0.19287763774171099</v>
      </c>
      <c r="V16" s="14"/>
      <c r="W16" s="14">
        <v>0.25178809882987702</v>
      </c>
      <c r="X16" s="14">
        <v>0.15331829088778501</v>
      </c>
      <c r="Y16" s="14"/>
      <c r="Z16" s="14">
        <v>0.15633432416746401</v>
      </c>
      <c r="AA16" s="14">
        <v>0.181602228441337</v>
      </c>
    </row>
    <row r="17" spans="2:27" ht="43.2" x14ac:dyDescent="0.3">
      <c r="B17" s="15" t="s">
        <v>227</v>
      </c>
      <c r="C17" s="14">
        <v>0.16335874066321601</v>
      </c>
      <c r="D17" s="14">
        <v>0.17450941709162601</v>
      </c>
      <c r="E17" s="14">
        <v>0.15229561528529301</v>
      </c>
      <c r="F17" s="14"/>
      <c r="G17" s="14">
        <v>0.13002805857729999</v>
      </c>
      <c r="H17" s="14">
        <v>0.18841401257880999</v>
      </c>
      <c r="I17" s="14">
        <v>0.16118888729929601</v>
      </c>
      <c r="J17" s="14">
        <v>0.17431801097180999</v>
      </c>
      <c r="K17" s="14">
        <v>0.112741783998186</v>
      </c>
      <c r="L17" s="14">
        <v>0.19200494742198601</v>
      </c>
      <c r="M17" s="14"/>
      <c r="N17" s="14">
        <v>0.232265762856177</v>
      </c>
      <c r="O17" s="14">
        <v>0.108909944492889</v>
      </c>
      <c r="P17" s="14">
        <v>0.10622092056466199</v>
      </c>
      <c r="Q17" s="14">
        <v>0.201391752117697</v>
      </c>
      <c r="R17" s="14">
        <v>0.220630171554004</v>
      </c>
      <c r="S17" s="14"/>
      <c r="T17" s="14">
        <v>0.17665397454797199</v>
      </c>
      <c r="U17" s="14">
        <v>0.15499474915237499</v>
      </c>
      <c r="V17" s="14"/>
      <c r="W17" s="14">
        <v>0.16448664920050399</v>
      </c>
      <c r="X17" s="14">
        <v>0.16309946664083999</v>
      </c>
      <c r="Y17" s="14"/>
      <c r="Z17" s="14">
        <v>0.21635622062472701</v>
      </c>
      <c r="AA17" s="14">
        <v>0.129335281276723</v>
      </c>
    </row>
    <row r="18" spans="2:27" ht="57.6" x14ac:dyDescent="0.3">
      <c r="B18" s="15" t="s">
        <v>228</v>
      </c>
      <c r="C18" s="14">
        <v>0.12619596204783201</v>
      </c>
      <c r="D18" s="14">
        <v>0.12089698239032499</v>
      </c>
      <c r="E18" s="14">
        <v>0.13061971626601401</v>
      </c>
      <c r="F18" s="14"/>
      <c r="G18" s="14">
        <v>0.18834263693387801</v>
      </c>
      <c r="H18" s="14">
        <v>0.16113668191094399</v>
      </c>
      <c r="I18" s="14">
        <v>0.108869919834867</v>
      </c>
      <c r="J18" s="14">
        <v>0.111723009591327</v>
      </c>
      <c r="K18" s="14">
        <v>9.0815410094771898E-2</v>
      </c>
      <c r="L18" s="14">
        <v>0.106033019426741</v>
      </c>
      <c r="M18" s="14"/>
      <c r="N18" s="14">
        <v>0.18638249145261701</v>
      </c>
      <c r="O18" s="14">
        <v>0.112209773811977</v>
      </c>
      <c r="P18" s="14">
        <v>7.7838906511255399E-2</v>
      </c>
      <c r="Q18" s="14">
        <v>0.10538811954289801</v>
      </c>
      <c r="R18" s="14">
        <v>0.239440231738102</v>
      </c>
      <c r="S18" s="14"/>
      <c r="T18" s="14">
        <v>0.126540179664034</v>
      </c>
      <c r="U18" s="14">
        <v>0.12597941578435501</v>
      </c>
      <c r="V18" s="14"/>
      <c r="W18" s="14">
        <v>9.2257054008744399E-2</v>
      </c>
      <c r="X18" s="14">
        <v>0.133997549598111</v>
      </c>
      <c r="Y18" s="14"/>
      <c r="Z18" s="14">
        <v>0.16593544562870399</v>
      </c>
      <c r="AA18" s="14">
        <v>0.100683905500314</v>
      </c>
    </row>
    <row r="19" spans="2:27" ht="28.8" x14ac:dyDescent="0.3">
      <c r="B19" s="15" t="s">
        <v>229</v>
      </c>
      <c r="C19" s="14">
        <v>0.1198224631623</v>
      </c>
      <c r="D19" s="14">
        <v>0.11651777280135101</v>
      </c>
      <c r="E19" s="14">
        <v>0.122700168162467</v>
      </c>
      <c r="F19" s="14"/>
      <c r="G19" s="14">
        <v>0.150613265745733</v>
      </c>
      <c r="H19" s="14">
        <v>0.139998997776909</v>
      </c>
      <c r="I19" s="14">
        <v>0.11501266780274599</v>
      </c>
      <c r="J19" s="14">
        <v>0.17129337573729</v>
      </c>
      <c r="K19" s="14">
        <v>7.0802241893446499E-2</v>
      </c>
      <c r="L19" s="14">
        <v>7.8058007277809399E-2</v>
      </c>
      <c r="M19" s="14"/>
      <c r="N19" s="14">
        <v>0.13980822503683099</v>
      </c>
      <c r="O19" s="14">
        <v>7.8931565716758204E-2</v>
      </c>
      <c r="P19" s="14">
        <v>6.2270890080610902E-2</v>
      </c>
      <c r="Q19" s="14">
        <v>0.114791465096259</v>
      </c>
      <c r="R19" s="14">
        <v>0.244949652323454</v>
      </c>
      <c r="S19" s="14"/>
      <c r="T19" s="14">
        <v>0.11279744999974201</v>
      </c>
      <c r="U19" s="14">
        <v>0.124241877740824</v>
      </c>
      <c r="V19" s="14"/>
      <c r="W19" s="14">
        <v>6.3310795092975505E-2</v>
      </c>
      <c r="X19" s="14">
        <v>0.13281288482075099</v>
      </c>
      <c r="Y19" s="14"/>
      <c r="Z19" s="14">
        <v>0.13230087404488999</v>
      </c>
      <c r="AA19" s="14">
        <v>0.111811540639567</v>
      </c>
    </row>
    <row r="20" spans="2:27" x14ac:dyDescent="0.3">
      <c r="B20" s="15" t="s">
        <v>141</v>
      </c>
      <c r="C20" s="14">
        <v>6.8721062953435899E-2</v>
      </c>
      <c r="D20" s="14">
        <v>8.4560465135781304E-2</v>
      </c>
      <c r="E20" s="14">
        <v>5.3526395047105997E-2</v>
      </c>
      <c r="F20" s="14"/>
      <c r="G20" s="14">
        <v>5.6352657023332697E-2</v>
      </c>
      <c r="H20" s="14">
        <v>4.3344950032735897E-2</v>
      </c>
      <c r="I20" s="14">
        <v>8.2064162851693503E-2</v>
      </c>
      <c r="J20" s="14">
        <v>7.1856596871695599E-2</v>
      </c>
      <c r="K20" s="14">
        <v>0.103478959194586</v>
      </c>
      <c r="L20" s="14">
        <v>6.0861173962533301E-2</v>
      </c>
      <c r="M20" s="14"/>
      <c r="N20" s="14">
        <v>4.4485069238942999E-2</v>
      </c>
      <c r="O20" s="14">
        <v>9.1092930010339204E-2</v>
      </c>
      <c r="P20" s="14">
        <v>0.103399726245998</v>
      </c>
      <c r="Q20" s="14">
        <v>5.0425920744857002E-2</v>
      </c>
      <c r="R20" s="14">
        <v>2.1085138538950401E-2</v>
      </c>
      <c r="S20" s="14"/>
      <c r="T20" s="14">
        <v>7.5267165874938299E-2</v>
      </c>
      <c r="U20" s="14">
        <v>6.4602929362171005E-2</v>
      </c>
      <c r="V20" s="14"/>
      <c r="W20" s="14">
        <v>6.1227764889514501E-2</v>
      </c>
      <c r="X20" s="14">
        <v>7.04435585864331E-2</v>
      </c>
      <c r="Y20" s="14"/>
      <c r="Z20" s="14">
        <v>5.9919478979879398E-2</v>
      </c>
      <c r="AA20" s="14">
        <v>7.4371526618474099E-2</v>
      </c>
    </row>
    <row r="21" spans="2:27" x14ac:dyDescent="0.3">
      <c r="B21" s="15" t="s">
        <v>102</v>
      </c>
      <c r="C21" s="23">
        <v>0.13848312767420701</v>
      </c>
      <c r="D21" s="23">
        <v>0.11427681676805</v>
      </c>
      <c r="E21" s="23">
        <v>0.16264186283510501</v>
      </c>
      <c r="F21" s="23"/>
      <c r="G21" s="23">
        <v>8.4302797430217902E-2</v>
      </c>
      <c r="H21" s="23">
        <v>0.12437095985310199</v>
      </c>
      <c r="I21" s="23">
        <v>0.154700499251194</v>
      </c>
      <c r="J21" s="23">
        <v>0.16013081326474099</v>
      </c>
      <c r="K21" s="23">
        <v>0.17888850137808199</v>
      </c>
      <c r="L21" s="23">
        <v>0.128151693315398</v>
      </c>
      <c r="M21" s="23"/>
      <c r="N21" s="23">
        <v>9.6259174185260699E-2</v>
      </c>
      <c r="O21" s="23">
        <v>0.12120550659483401</v>
      </c>
      <c r="P21" s="23">
        <v>0.12833814176514699</v>
      </c>
      <c r="Q21" s="23">
        <v>6.2910198558970606E-2</v>
      </c>
      <c r="R21" s="23">
        <v>8.6202971833220898E-2</v>
      </c>
      <c r="S21" s="23"/>
      <c r="T21" s="23">
        <v>0.14851648832487899</v>
      </c>
      <c r="U21" s="23">
        <v>0.13217117077033899</v>
      </c>
      <c r="V21" s="23"/>
      <c r="W21" s="23">
        <v>0.154859204794564</v>
      </c>
      <c r="X21" s="23">
        <v>0.134718734334343</v>
      </c>
      <c r="Y21" s="23"/>
      <c r="Z21" s="23">
        <v>9.7760693361922502E-2</v>
      </c>
      <c r="AA21" s="23">
        <v>0.16462622147695699</v>
      </c>
    </row>
    <row r="22" spans="2:27" x14ac:dyDescent="0.3">
      <c r="B22" s="16"/>
    </row>
    <row r="23" spans="2:27" x14ac:dyDescent="0.3">
      <c r="B23" t="s">
        <v>57</v>
      </c>
    </row>
    <row r="24" spans="2:27" x14ac:dyDescent="0.3">
      <c r="B24" t="s">
        <v>58</v>
      </c>
    </row>
    <row r="26" spans="2:27" x14ac:dyDescent="0.3">
      <c r="B2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238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231</v>
      </c>
      <c r="C9" s="14">
        <v>0.317369795193297</v>
      </c>
      <c r="D9" s="14">
        <v>0.36489079562600202</v>
      </c>
      <c r="E9" s="14">
        <v>0.271410288479356</v>
      </c>
      <c r="F9" s="14"/>
      <c r="G9" s="14">
        <v>0.18133179683077899</v>
      </c>
      <c r="H9" s="14">
        <v>0.21512730851328299</v>
      </c>
      <c r="I9" s="14">
        <v>0.28914514913768602</v>
      </c>
      <c r="J9" s="14">
        <v>0.32247998629379898</v>
      </c>
      <c r="K9" s="14">
        <v>0.37026465646490198</v>
      </c>
      <c r="L9" s="14">
        <v>0.47414256634922403</v>
      </c>
      <c r="M9" s="14"/>
      <c r="N9" s="14">
        <v>0.25351812434434401</v>
      </c>
      <c r="O9" s="14">
        <v>0.43072798015554098</v>
      </c>
      <c r="P9" s="14">
        <v>0.48061001566442002</v>
      </c>
      <c r="Q9" s="14">
        <v>0.30841274732393398</v>
      </c>
      <c r="R9" s="14">
        <v>0.13913995274187399</v>
      </c>
      <c r="S9" s="14"/>
      <c r="T9" s="14">
        <v>0.30665200552827698</v>
      </c>
      <c r="U9" s="14">
        <v>0.32411232432442999</v>
      </c>
      <c r="V9" s="14"/>
      <c r="W9" s="14">
        <v>0.44736283516597303</v>
      </c>
      <c r="X9" s="14">
        <v>0.28748810067602498</v>
      </c>
      <c r="Y9" s="14"/>
      <c r="Z9" s="14">
        <v>0.29634110518441198</v>
      </c>
      <c r="AA9" s="14">
        <v>0.33086984804463998</v>
      </c>
    </row>
    <row r="10" spans="2:27" x14ac:dyDescent="0.3">
      <c r="B10" s="15" t="s">
        <v>232</v>
      </c>
      <c r="C10" s="14">
        <v>0.35053094050914302</v>
      </c>
      <c r="D10" s="14">
        <v>0.347976559017182</v>
      </c>
      <c r="E10" s="14">
        <v>0.35313986361181199</v>
      </c>
      <c r="F10" s="14"/>
      <c r="G10" s="14">
        <v>0.332542958870158</v>
      </c>
      <c r="H10" s="14">
        <v>0.39869280002379998</v>
      </c>
      <c r="I10" s="14">
        <v>0.40349654842113097</v>
      </c>
      <c r="J10" s="14">
        <v>0.31085301220185402</v>
      </c>
      <c r="K10" s="14">
        <v>0.37055322320267298</v>
      </c>
      <c r="L10" s="14">
        <v>0.299072958216137</v>
      </c>
      <c r="M10" s="14"/>
      <c r="N10" s="14">
        <v>0.414435099240753</v>
      </c>
      <c r="O10" s="14">
        <v>0.35629335711315802</v>
      </c>
      <c r="P10" s="14">
        <v>0.312561478106472</v>
      </c>
      <c r="Q10" s="14">
        <v>0.41876191148136999</v>
      </c>
      <c r="R10" s="14">
        <v>0.28748932042786501</v>
      </c>
      <c r="S10" s="14"/>
      <c r="T10" s="14">
        <v>0.35396711265054798</v>
      </c>
      <c r="U10" s="14">
        <v>0.34836925498562199</v>
      </c>
      <c r="V10" s="14"/>
      <c r="W10" s="14">
        <v>0.31069977888608802</v>
      </c>
      <c r="X10" s="14">
        <v>0.35968698920327602</v>
      </c>
      <c r="Y10" s="14"/>
      <c r="Z10" s="14">
        <v>0.37718989198250102</v>
      </c>
      <c r="AA10" s="14">
        <v>0.33341635782711698</v>
      </c>
    </row>
    <row r="11" spans="2:27" x14ac:dyDescent="0.3">
      <c r="B11" s="15" t="s">
        <v>233</v>
      </c>
      <c r="C11" s="14">
        <v>0.18579274641558499</v>
      </c>
      <c r="D11" s="14">
        <v>0.15159798697570401</v>
      </c>
      <c r="E11" s="14">
        <v>0.21988242888997001</v>
      </c>
      <c r="F11" s="14"/>
      <c r="G11" s="14">
        <v>0.30511477609816801</v>
      </c>
      <c r="H11" s="14">
        <v>0.25242475951976601</v>
      </c>
      <c r="I11" s="14">
        <v>0.14674577195094499</v>
      </c>
      <c r="J11" s="14">
        <v>0.19570612049892899</v>
      </c>
      <c r="K11" s="14">
        <v>0.11169306224243</v>
      </c>
      <c r="L11" s="14">
        <v>0.125739064231257</v>
      </c>
      <c r="M11" s="14"/>
      <c r="N11" s="14">
        <v>0.20203541581975201</v>
      </c>
      <c r="O11" s="14">
        <v>0.14308085939255299</v>
      </c>
      <c r="P11" s="14">
        <v>0.114980140276848</v>
      </c>
      <c r="Q11" s="14">
        <v>0.11676045482132</v>
      </c>
      <c r="R11" s="14">
        <v>0.299518014563326</v>
      </c>
      <c r="S11" s="14"/>
      <c r="T11" s="14">
        <v>0.19824881377159301</v>
      </c>
      <c r="U11" s="14">
        <v>0.17795667203530899</v>
      </c>
      <c r="V11" s="14"/>
      <c r="W11" s="14">
        <v>0.118615694798682</v>
      </c>
      <c r="X11" s="14">
        <v>0.201234835741361</v>
      </c>
      <c r="Y11" s="14"/>
      <c r="Z11" s="14">
        <v>0.159947533466334</v>
      </c>
      <c r="AA11" s="14">
        <v>0.20238492313328299</v>
      </c>
    </row>
    <row r="12" spans="2:27" x14ac:dyDescent="0.3">
      <c r="B12" s="15" t="s">
        <v>234</v>
      </c>
      <c r="C12" s="14">
        <v>6.1912070705005699E-2</v>
      </c>
      <c r="D12" s="14">
        <v>6.4982861056131797E-2</v>
      </c>
      <c r="E12" s="14">
        <v>5.9153390081178897E-2</v>
      </c>
      <c r="F12" s="14"/>
      <c r="G12" s="14">
        <v>7.6200891968246601E-2</v>
      </c>
      <c r="H12" s="14">
        <v>4.4539873153095898E-2</v>
      </c>
      <c r="I12" s="14">
        <v>6.8417498954047806E-2</v>
      </c>
      <c r="J12" s="14">
        <v>8.0804643414142896E-2</v>
      </c>
      <c r="K12" s="14">
        <v>6.3783460628749206E-2</v>
      </c>
      <c r="L12" s="14">
        <v>4.4678418231268599E-2</v>
      </c>
      <c r="M12" s="14"/>
      <c r="N12" s="14">
        <v>6.5639858487383504E-2</v>
      </c>
      <c r="O12" s="14">
        <v>3.5894501740119301E-2</v>
      </c>
      <c r="P12" s="14">
        <v>2.54134015841606E-2</v>
      </c>
      <c r="Q12" s="14">
        <v>8.6067129782217394E-2</v>
      </c>
      <c r="R12" s="14">
        <v>0.10530255633181</v>
      </c>
      <c r="S12" s="14"/>
      <c r="T12" s="14">
        <v>5.41226015789966E-2</v>
      </c>
      <c r="U12" s="14">
        <v>6.6812402222949097E-2</v>
      </c>
      <c r="V12" s="14"/>
      <c r="W12" s="14">
        <v>5.56478815408816E-2</v>
      </c>
      <c r="X12" s="14">
        <v>6.3352029236940305E-2</v>
      </c>
      <c r="Y12" s="14"/>
      <c r="Z12" s="14">
        <v>7.7516893140369594E-2</v>
      </c>
      <c r="AA12" s="14">
        <v>5.1894046399913997E-2</v>
      </c>
    </row>
    <row r="13" spans="2:27" x14ac:dyDescent="0.3">
      <c r="B13" s="15" t="s">
        <v>235</v>
      </c>
      <c r="C13" s="14">
        <v>4.5640477338785498E-2</v>
      </c>
      <c r="D13" s="14">
        <v>4.31185870173251E-2</v>
      </c>
      <c r="E13" s="14">
        <v>4.6461719231801403E-2</v>
      </c>
      <c r="F13" s="14"/>
      <c r="G13" s="14">
        <v>4.64591005868773E-2</v>
      </c>
      <c r="H13" s="14">
        <v>4.8003261086786701E-2</v>
      </c>
      <c r="I13" s="14">
        <v>4.2517233685845202E-2</v>
      </c>
      <c r="J13" s="14">
        <v>4.5085076934196999E-2</v>
      </c>
      <c r="K13" s="14">
        <v>4.8172732349885103E-2</v>
      </c>
      <c r="L13" s="14">
        <v>4.4465095627781899E-2</v>
      </c>
      <c r="M13" s="14"/>
      <c r="N13" s="14">
        <v>3.1274807715796597E-2</v>
      </c>
      <c r="O13" s="14">
        <v>1.7647963533073199E-2</v>
      </c>
      <c r="P13" s="14">
        <v>4.7544907454584999E-2</v>
      </c>
      <c r="Q13" s="14">
        <v>5.94322249223889E-2</v>
      </c>
      <c r="R13" s="14">
        <v>0.119519954765837</v>
      </c>
      <c r="S13" s="14"/>
      <c r="T13" s="14">
        <v>4.3236990656150803E-2</v>
      </c>
      <c r="U13" s="14">
        <v>4.7152503556919502E-2</v>
      </c>
      <c r="V13" s="14"/>
      <c r="W13" s="14">
        <v>4.1046782616974802E-2</v>
      </c>
      <c r="X13" s="14">
        <v>4.6696436814859001E-2</v>
      </c>
      <c r="Y13" s="14"/>
      <c r="Z13" s="14">
        <v>5.7425567020739698E-2</v>
      </c>
      <c r="AA13" s="14">
        <v>3.8074654955318497E-2</v>
      </c>
    </row>
    <row r="14" spans="2:27" x14ac:dyDescent="0.3">
      <c r="B14" s="15" t="s">
        <v>52</v>
      </c>
      <c r="C14" s="14">
        <v>3.8753969838184403E-2</v>
      </c>
      <c r="D14" s="14">
        <v>2.74332103076547E-2</v>
      </c>
      <c r="E14" s="14">
        <v>4.9952309705881701E-2</v>
      </c>
      <c r="F14" s="14"/>
      <c r="G14" s="14">
        <v>5.8350475645771303E-2</v>
      </c>
      <c r="H14" s="14">
        <v>4.1211997703267902E-2</v>
      </c>
      <c r="I14" s="14">
        <v>4.9677797850345297E-2</v>
      </c>
      <c r="J14" s="14">
        <v>4.5071160657077503E-2</v>
      </c>
      <c r="K14" s="14">
        <v>3.5532865111360598E-2</v>
      </c>
      <c r="L14" s="14">
        <v>1.1901897344330999E-2</v>
      </c>
      <c r="M14" s="14"/>
      <c r="N14" s="14">
        <v>3.3096694391970903E-2</v>
      </c>
      <c r="O14" s="14">
        <v>1.63553380655546E-2</v>
      </c>
      <c r="P14" s="14">
        <v>1.88900569135141E-2</v>
      </c>
      <c r="Q14" s="14">
        <v>1.0565531668769799E-2</v>
      </c>
      <c r="R14" s="14">
        <v>4.9030201169287801E-2</v>
      </c>
      <c r="S14" s="14"/>
      <c r="T14" s="14">
        <v>4.3772475814434303E-2</v>
      </c>
      <c r="U14" s="14">
        <v>3.5596842874770503E-2</v>
      </c>
      <c r="V14" s="14"/>
      <c r="W14" s="14">
        <v>2.6627026991401199E-2</v>
      </c>
      <c r="X14" s="14">
        <v>4.1541608327538601E-2</v>
      </c>
      <c r="Y14" s="14"/>
      <c r="Z14" s="14">
        <v>3.1579009205642897E-2</v>
      </c>
      <c r="AA14" s="14">
        <v>4.33601696397269E-2</v>
      </c>
    </row>
    <row r="15" spans="2:27" x14ac:dyDescent="0.3">
      <c r="B15" s="15" t="s">
        <v>236</v>
      </c>
      <c r="C15" s="18">
        <v>0.66790073570244002</v>
      </c>
      <c r="D15" s="18">
        <v>0.71286735464318396</v>
      </c>
      <c r="E15" s="18">
        <v>0.62455015209116804</v>
      </c>
      <c r="F15" s="18"/>
      <c r="G15" s="18">
        <v>0.51387475570093699</v>
      </c>
      <c r="H15" s="18">
        <v>0.61382010853708302</v>
      </c>
      <c r="I15" s="18">
        <v>0.69264169755881699</v>
      </c>
      <c r="J15" s="18">
        <v>0.63333299849565305</v>
      </c>
      <c r="K15" s="18">
        <v>0.74081787966757495</v>
      </c>
      <c r="L15" s="18">
        <v>0.77321552456536102</v>
      </c>
      <c r="M15" s="18"/>
      <c r="N15" s="18">
        <v>0.66795322358509701</v>
      </c>
      <c r="O15" s="18">
        <v>0.78702133726870005</v>
      </c>
      <c r="P15" s="18">
        <v>0.79317149377089202</v>
      </c>
      <c r="Q15" s="18">
        <v>0.72717465880530396</v>
      </c>
      <c r="R15" s="18">
        <v>0.42662927316973898</v>
      </c>
      <c r="S15" s="18"/>
      <c r="T15" s="18">
        <v>0.66061911817882601</v>
      </c>
      <c r="U15" s="18">
        <v>0.67248157931005204</v>
      </c>
      <c r="V15" s="18"/>
      <c r="W15" s="18">
        <v>0.75806261405206099</v>
      </c>
      <c r="X15" s="18">
        <v>0.64717508987930095</v>
      </c>
      <c r="Y15" s="18"/>
      <c r="Z15" s="18">
        <v>0.673530997166913</v>
      </c>
      <c r="AA15" s="18">
        <v>0.66428620587175802</v>
      </c>
    </row>
    <row r="16" spans="2:27" x14ac:dyDescent="0.3">
      <c r="B16" s="15" t="s">
        <v>237</v>
      </c>
      <c r="C16" s="18">
        <v>0.107552548043791</v>
      </c>
      <c r="D16" s="18">
        <v>0.10810144807345699</v>
      </c>
      <c r="E16" s="18">
        <v>0.10561510931298</v>
      </c>
      <c r="F16" s="18"/>
      <c r="G16" s="18">
        <v>0.122659992555124</v>
      </c>
      <c r="H16" s="18">
        <v>9.2543134239882696E-2</v>
      </c>
      <c r="I16" s="18">
        <v>0.11093473263989299</v>
      </c>
      <c r="J16" s="18">
        <v>0.12588972034834001</v>
      </c>
      <c r="K16" s="18">
        <v>0.111956192978634</v>
      </c>
      <c r="L16" s="18">
        <v>8.9143513859050394E-2</v>
      </c>
      <c r="M16" s="18"/>
      <c r="N16" s="18">
        <v>9.6914666203180094E-2</v>
      </c>
      <c r="O16" s="18">
        <v>5.3542465273192501E-2</v>
      </c>
      <c r="P16" s="18">
        <v>7.2958309038745603E-2</v>
      </c>
      <c r="Q16" s="18">
        <v>0.14549935470460601</v>
      </c>
      <c r="R16" s="18">
        <v>0.224822511097647</v>
      </c>
      <c r="S16" s="18"/>
      <c r="T16" s="18">
        <v>9.7359592235147396E-2</v>
      </c>
      <c r="U16" s="18">
        <v>0.11396490577986899</v>
      </c>
      <c r="V16" s="18"/>
      <c r="W16" s="18">
        <v>9.6694664157856394E-2</v>
      </c>
      <c r="X16" s="18">
        <v>0.11004846605179899</v>
      </c>
      <c r="Y16" s="18"/>
      <c r="Z16" s="18">
        <v>0.134942460161109</v>
      </c>
      <c r="AA16" s="18">
        <v>8.9968701355232494E-2</v>
      </c>
    </row>
    <row r="17" spans="2:27" x14ac:dyDescent="0.3">
      <c r="B17" s="15" t="s">
        <v>55</v>
      </c>
      <c r="C17" s="19">
        <v>0.56034818765864802</v>
      </c>
      <c r="D17" s="19">
        <v>0.60476590656972695</v>
      </c>
      <c r="E17" s="19">
        <v>0.51893504277818803</v>
      </c>
      <c r="F17" s="19"/>
      <c r="G17" s="19">
        <v>0.39121476314581299</v>
      </c>
      <c r="H17" s="19">
        <v>0.52127697429720099</v>
      </c>
      <c r="I17" s="19">
        <v>0.58170696491892304</v>
      </c>
      <c r="J17" s="19">
        <v>0.50744327814731305</v>
      </c>
      <c r="K17" s="19">
        <v>0.62886168668894105</v>
      </c>
      <c r="L17" s="19">
        <v>0.68407201070631096</v>
      </c>
      <c r="M17" s="19"/>
      <c r="N17" s="19">
        <v>0.571038557381917</v>
      </c>
      <c r="O17" s="19">
        <v>0.73347887199550699</v>
      </c>
      <c r="P17" s="19">
        <v>0.72021318473214702</v>
      </c>
      <c r="Q17" s="19">
        <v>0.58167530410069801</v>
      </c>
      <c r="R17" s="19">
        <v>0.201806762072092</v>
      </c>
      <c r="S17" s="19"/>
      <c r="T17" s="19">
        <v>0.56325952594367801</v>
      </c>
      <c r="U17" s="19">
        <v>0.55851667353018297</v>
      </c>
      <c r="V17" s="19"/>
      <c r="W17" s="19">
        <v>0.661367949894204</v>
      </c>
      <c r="X17" s="19">
        <v>0.53712662382750198</v>
      </c>
      <c r="Y17" s="19"/>
      <c r="Z17" s="19">
        <v>0.538588537005804</v>
      </c>
      <c r="AA17" s="19">
        <v>0.57431750451652497</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A2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250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239</v>
      </c>
      <c r="C9" s="14">
        <v>0.34974326834111302</v>
      </c>
      <c r="D9" s="14">
        <v>0.35973612594666299</v>
      </c>
      <c r="E9" s="14">
        <v>0.34053602544415201</v>
      </c>
      <c r="F9" s="14"/>
      <c r="G9" s="14">
        <v>0.27008450358543001</v>
      </c>
      <c r="H9" s="14">
        <v>0.33363251160878898</v>
      </c>
      <c r="I9" s="14">
        <v>0.368985474941527</v>
      </c>
      <c r="J9" s="14">
        <v>0.33209055559168499</v>
      </c>
      <c r="K9" s="14">
        <v>0.37532042131433502</v>
      </c>
      <c r="L9" s="14">
        <v>0.39730037237218402</v>
      </c>
      <c r="M9" s="14"/>
      <c r="N9" s="14">
        <v>0.36513202133609202</v>
      </c>
      <c r="O9" s="14">
        <v>0.36986266652180499</v>
      </c>
      <c r="P9" s="14">
        <v>0.31483514225001502</v>
      </c>
      <c r="Q9" s="14">
        <v>0.44523997677777399</v>
      </c>
      <c r="R9" s="14">
        <v>0.34998774505554903</v>
      </c>
      <c r="S9" s="14"/>
      <c r="T9" s="14">
        <v>0.311010832325262</v>
      </c>
      <c r="U9" s="14">
        <v>0.37410972694115302</v>
      </c>
      <c r="V9" s="14"/>
      <c r="W9" s="14">
        <v>0.38457033364089999</v>
      </c>
      <c r="X9" s="14">
        <v>0.34173751875297997</v>
      </c>
      <c r="Y9" s="14"/>
      <c r="Z9" s="14">
        <v>0.42178544192262302</v>
      </c>
      <c r="AA9" s="14">
        <v>0.30349344724121702</v>
      </c>
    </row>
    <row r="10" spans="2:27" ht="43.2" x14ac:dyDescent="0.3">
      <c r="B10" s="15" t="s">
        <v>240</v>
      </c>
      <c r="C10" s="14">
        <v>0.32555220777725402</v>
      </c>
      <c r="D10" s="14">
        <v>0.33633848916998199</v>
      </c>
      <c r="E10" s="14">
        <v>0.31627845049034797</v>
      </c>
      <c r="F10" s="14"/>
      <c r="G10" s="14">
        <v>0.21675936716254199</v>
      </c>
      <c r="H10" s="14">
        <v>0.26001730193885098</v>
      </c>
      <c r="I10" s="14">
        <v>0.276901572857498</v>
      </c>
      <c r="J10" s="14">
        <v>0.34525095999606897</v>
      </c>
      <c r="K10" s="14">
        <v>0.43018641696552001</v>
      </c>
      <c r="L10" s="14">
        <v>0.40446452097584801</v>
      </c>
      <c r="M10" s="14"/>
      <c r="N10" s="14">
        <v>0.27844607700416601</v>
      </c>
      <c r="O10" s="14">
        <v>0.37997357340507298</v>
      </c>
      <c r="P10" s="14">
        <v>0.40468619023274099</v>
      </c>
      <c r="Q10" s="14">
        <v>0.29989523793116701</v>
      </c>
      <c r="R10" s="14">
        <v>0.235270217176273</v>
      </c>
      <c r="S10" s="14"/>
      <c r="T10" s="14">
        <v>0.31094352221410299</v>
      </c>
      <c r="U10" s="14">
        <v>0.33474248777487298</v>
      </c>
      <c r="V10" s="14"/>
      <c r="W10" s="14">
        <v>0.39075671585187199</v>
      </c>
      <c r="X10" s="14">
        <v>0.31056354998569602</v>
      </c>
      <c r="Y10" s="14"/>
      <c r="Z10" s="14">
        <v>0.29144799009176803</v>
      </c>
      <c r="AA10" s="14">
        <v>0.34744652173657697</v>
      </c>
    </row>
    <row r="11" spans="2:27" ht="57.6" x14ac:dyDescent="0.3">
      <c r="B11" s="15" t="s">
        <v>241</v>
      </c>
      <c r="C11" s="14">
        <v>0.30770162692411002</v>
      </c>
      <c r="D11" s="14">
        <v>0.33496947082256401</v>
      </c>
      <c r="E11" s="14">
        <v>0.28023799387378701</v>
      </c>
      <c r="F11" s="14"/>
      <c r="G11" s="14">
        <v>0.244770917139469</v>
      </c>
      <c r="H11" s="14">
        <v>0.276017671315885</v>
      </c>
      <c r="I11" s="14">
        <v>0.29096527329448302</v>
      </c>
      <c r="J11" s="14">
        <v>0.27277379973447602</v>
      </c>
      <c r="K11" s="14">
        <v>0.36034328056994902</v>
      </c>
      <c r="L11" s="14">
        <v>0.38184493950403597</v>
      </c>
      <c r="M11" s="14"/>
      <c r="N11" s="14">
        <v>0.35021652643600698</v>
      </c>
      <c r="O11" s="14">
        <v>0.362701576092607</v>
      </c>
      <c r="P11" s="14">
        <v>0.33950751094703202</v>
      </c>
      <c r="Q11" s="14">
        <v>0.34533612579432998</v>
      </c>
      <c r="R11" s="14">
        <v>0.147204760295577</v>
      </c>
      <c r="S11" s="14"/>
      <c r="T11" s="14">
        <v>0.282309218775465</v>
      </c>
      <c r="U11" s="14">
        <v>0.32367591425414199</v>
      </c>
      <c r="V11" s="14"/>
      <c r="W11" s="14">
        <v>0.384529480202846</v>
      </c>
      <c r="X11" s="14">
        <v>0.29004109338650302</v>
      </c>
      <c r="Y11" s="14"/>
      <c r="Z11" s="14">
        <v>0.32238093935317302</v>
      </c>
      <c r="AA11" s="14">
        <v>0.29827776392883998</v>
      </c>
    </row>
    <row r="12" spans="2:27" ht="28.8" x14ac:dyDescent="0.3">
      <c r="B12" s="15" t="s">
        <v>242</v>
      </c>
      <c r="C12" s="14">
        <v>0.28316579333709901</v>
      </c>
      <c r="D12" s="14">
        <v>0.28162146918723602</v>
      </c>
      <c r="E12" s="14">
        <v>0.28452947626628999</v>
      </c>
      <c r="F12" s="14"/>
      <c r="G12" s="14">
        <v>0.23330666990160601</v>
      </c>
      <c r="H12" s="14">
        <v>0.26663726214414202</v>
      </c>
      <c r="I12" s="14">
        <v>0.29313422958103802</v>
      </c>
      <c r="J12" s="14">
        <v>0.29184006289404002</v>
      </c>
      <c r="K12" s="14">
        <v>0.25310154977966998</v>
      </c>
      <c r="L12" s="14">
        <v>0.33477907261270301</v>
      </c>
      <c r="M12" s="14"/>
      <c r="N12" s="14">
        <v>0.32270249502569898</v>
      </c>
      <c r="O12" s="14">
        <v>0.29255578833722401</v>
      </c>
      <c r="P12" s="14">
        <v>0.29169447509080498</v>
      </c>
      <c r="Q12" s="14">
        <v>0.28291336792261002</v>
      </c>
      <c r="R12" s="14">
        <v>0.28643236776393399</v>
      </c>
      <c r="S12" s="14"/>
      <c r="T12" s="14">
        <v>0.26846299844053201</v>
      </c>
      <c r="U12" s="14">
        <v>0.29241527723234001</v>
      </c>
      <c r="V12" s="14"/>
      <c r="W12" s="14">
        <v>0.30185445440325498</v>
      </c>
      <c r="X12" s="14">
        <v>0.278869802866893</v>
      </c>
      <c r="Y12" s="14"/>
      <c r="Z12" s="14">
        <v>0.328105009099672</v>
      </c>
      <c r="AA12" s="14">
        <v>0.25431559926241498</v>
      </c>
    </row>
    <row r="13" spans="2:27" ht="43.2" x14ac:dyDescent="0.3">
      <c r="B13" s="15" t="s">
        <v>243</v>
      </c>
      <c r="C13" s="14">
        <v>0.20347979779215999</v>
      </c>
      <c r="D13" s="14">
        <v>0.21025891481919901</v>
      </c>
      <c r="E13" s="14">
        <v>0.196845921191726</v>
      </c>
      <c r="F13" s="14"/>
      <c r="G13" s="14">
        <v>0.231007331134365</v>
      </c>
      <c r="H13" s="14">
        <v>0.20665946413637301</v>
      </c>
      <c r="I13" s="14">
        <v>0.180926027502082</v>
      </c>
      <c r="J13" s="14">
        <v>0.16961958075997899</v>
      </c>
      <c r="K13" s="14">
        <v>0.19528115251851699</v>
      </c>
      <c r="L13" s="14">
        <v>0.23384391277840699</v>
      </c>
      <c r="M13" s="14"/>
      <c r="N13" s="14">
        <v>0.25691057298625902</v>
      </c>
      <c r="O13" s="14">
        <v>0.22407446646220699</v>
      </c>
      <c r="P13" s="14">
        <v>0.196193406870423</v>
      </c>
      <c r="Q13" s="14">
        <v>0.18627096291001899</v>
      </c>
      <c r="R13" s="14">
        <v>0.24273057041677401</v>
      </c>
      <c r="S13" s="14"/>
      <c r="T13" s="14">
        <v>0.174419221712172</v>
      </c>
      <c r="U13" s="14">
        <v>0.22176171849698101</v>
      </c>
      <c r="V13" s="14"/>
      <c r="W13" s="14">
        <v>0.22937484166929001</v>
      </c>
      <c r="X13" s="14">
        <v>0.197527265327265</v>
      </c>
      <c r="Y13" s="14"/>
      <c r="Z13" s="14">
        <v>0.22473307735883699</v>
      </c>
      <c r="AA13" s="14">
        <v>0.189835562355083</v>
      </c>
    </row>
    <row r="14" spans="2:27" ht="28.8" x14ac:dyDescent="0.3">
      <c r="B14" s="15" t="s">
        <v>244</v>
      </c>
      <c r="C14" s="14">
        <v>0.18916060407252999</v>
      </c>
      <c r="D14" s="14">
        <v>0.20984979251218899</v>
      </c>
      <c r="E14" s="14">
        <v>0.16969633670456</v>
      </c>
      <c r="F14" s="14"/>
      <c r="G14" s="14">
        <v>0.200631033423428</v>
      </c>
      <c r="H14" s="14">
        <v>0.17203365781480701</v>
      </c>
      <c r="I14" s="14">
        <v>0.147570061770053</v>
      </c>
      <c r="J14" s="14">
        <v>0.17834495288896701</v>
      </c>
      <c r="K14" s="14">
        <v>0.214966356074242</v>
      </c>
      <c r="L14" s="14">
        <v>0.22067292295652099</v>
      </c>
      <c r="M14" s="14"/>
      <c r="N14" s="14">
        <v>0.14332027414808199</v>
      </c>
      <c r="O14" s="14">
        <v>0.222065038607099</v>
      </c>
      <c r="P14" s="14">
        <v>0.281426047378107</v>
      </c>
      <c r="Q14" s="14">
        <v>0.17496947362165499</v>
      </c>
      <c r="R14" s="14">
        <v>0.17174836052308901</v>
      </c>
      <c r="S14" s="14"/>
      <c r="T14" s="14">
        <v>0.195455841473713</v>
      </c>
      <c r="U14" s="14">
        <v>0.185200289222966</v>
      </c>
      <c r="V14" s="14"/>
      <c r="W14" s="14">
        <v>0.20224071833910201</v>
      </c>
      <c r="X14" s="14">
        <v>0.186153858643337</v>
      </c>
      <c r="Y14" s="14"/>
      <c r="Z14" s="14">
        <v>0.146378381496759</v>
      </c>
      <c r="AA14" s="14">
        <v>0.21662604607708799</v>
      </c>
    </row>
    <row r="15" spans="2:27" ht="28.8" x14ac:dyDescent="0.3">
      <c r="B15" s="15" t="s">
        <v>245</v>
      </c>
      <c r="C15" s="14">
        <v>0.18763390117228901</v>
      </c>
      <c r="D15" s="14">
        <v>0.22259659794190301</v>
      </c>
      <c r="E15" s="14">
        <v>0.154232761968291</v>
      </c>
      <c r="F15" s="14"/>
      <c r="G15" s="14">
        <v>0.17752105028259599</v>
      </c>
      <c r="H15" s="14">
        <v>0.20696499589356601</v>
      </c>
      <c r="I15" s="14">
        <v>0.20727255799550301</v>
      </c>
      <c r="J15" s="14">
        <v>0.131758477359224</v>
      </c>
      <c r="K15" s="14">
        <v>0.161663734710837</v>
      </c>
      <c r="L15" s="14">
        <v>0.22539387322537899</v>
      </c>
      <c r="M15" s="14"/>
      <c r="N15" s="14">
        <v>0.193973756399484</v>
      </c>
      <c r="O15" s="14">
        <v>0.24292273906828801</v>
      </c>
      <c r="P15" s="14">
        <v>0.20634528024989501</v>
      </c>
      <c r="Q15" s="14">
        <v>0.18857049847132001</v>
      </c>
      <c r="R15" s="14">
        <v>0.202496476647821</v>
      </c>
      <c r="S15" s="14"/>
      <c r="T15" s="14">
        <v>0.183080671090561</v>
      </c>
      <c r="U15" s="14">
        <v>0.190498324474699</v>
      </c>
      <c r="V15" s="14"/>
      <c r="W15" s="14">
        <v>0.18450248438580899</v>
      </c>
      <c r="X15" s="14">
        <v>0.18835372463237199</v>
      </c>
      <c r="Y15" s="14"/>
      <c r="Z15" s="14">
        <v>0.202391743441005</v>
      </c>
      <c r="AA15" s="14">
        <v>0.17815962338725899</v>
      </c>
    </row>
    <row r="16" spans="2:27" ht="28.8" x14ac:dyDescent="0.3">
      <c r="B16" s="15" t="s">
        <v>246</v>
      </c>
      <c r="C16" s="14">
        <v>0.13617038939818299</v>
      </c>
      <c r="D16" s="14">
        <v>0.13767108235737499</v>
      </c>
      <c r="E16" s="14">
        <v>0.13523009529442401</v>
      </c>
      <c r="F16" s="14"/>
      <c r="G16" s="14">
        <v>0.16732739785960499</v>
      </c>
      <c r="H16" s="14">
        <v>0.176337305811682</v>
      </c>
      <c r="I16" s="14">
        <v>0.113000617182707</v>
      </c>
      <c r="J16" s="14">
        <v>0.15276023005554501</v>
      </c>
      <c r="K16" s="14">
        <v>0.14169065738004</v>
      </c>
      <c r="L16" s="14">
        <v>8.4510107581659805E-2</v>
      </c>
      <c r="M16" s="14"/>
      <c r="N16" s="14">
        <v>0.13770967595851399</v>
      </c>
      <c r="O16" s="14">
        <v>0.14962014395624801</v>
      </c>
      <c r="P16" s="14">
        <v>0.16257417962568099</v>
      </c>
      <c r="Q16" s="14">
        <v>0.168923256780662</v>
      </c>
      <c r="R16" s="14">
        <v>9.5270379692917406E-2</v>
      </c>
      <c r="S16" s="14"/>
      <c r="T16" s="14">
        <v>0.15853474523851699</v>
      </c>
      <c r="U16" s="14">
        <v>0.122101040636409</v>
      </c>
      <c r="V16" s="14"/>
      <c r="W16" s="14">
        <v>0.10017576033892001</v>
      </c>
      <c r="X16" s="14">
        <v>0.14444452861392401</v>
      </c>
      <c r="Y16" s="14"/>
      <c r="Z16" s="14">
        <v>0.13412495221822501</v>
      </c>
      <c r="AA16" s="14">
        <v>0.13748352445423501</v>
      </c>
    </row>
    <row r="17" spans="2:27" ht="57.6" x14ac:dyDescent="0.3">
      <c r="B17" s="15" t="s">
        <v>247</v>
      </c>
      <c r="C17" s="14">
        <v>0.11789062014903</v>
      </c>
      <c r="D17" s="14">
        <v>9.4096701275462602E-2</v>
      </c>
      <c r="E17" s="14">
        <v>0.13952439817746301</v>
      </c>
      <c r="F17" s="14"/>
      <c r="G17" s="14">
        <v>0.18809539048600399</v>
      </c>
      <c r="H17" s="14">
        <v>0.17882343194508801</v>
      </c>
      <c r="I17" s="14">
        <v>0.141211237257518</v>
      </c>
      <c r="J17" s="14">
        <v>0.10695572429319899</v>
      </c>
      <c r="K17" s="14">
        <v>6.6722384810415494E-2</v>
      </c>
      <c r="L17" s="14">
        <v>4.5975479016342899E-2</v>
      </c>
      <c r="M17" s="14"/>
      <c r="N17" s="14">
        <v>0.156796096410761</v>
      </c>
      <c r="O17" s="14">
        <v>6.9380004968476197E-2</v>
      </c>
      <c r="P17" s="14">
        <v>7.7294787653334196E-2</v>
      </c>
      <c r="Q17" s="14">
        <v>0.14436657315663401</v>
      </c>
      <c r="R17" s="14">
        <v>0.21263689277321399</v>
      </c>
      <c r="S17" s="14"/>
      <c r="T17" s="14">
        <v>0.14123895513137499</v>
      </c>
      <c r="U17" s="14">
        <v>0.10320225307874301</v>
      </c>
      <c r="V17" s="14"/>
      <c r="W17" s="14">
        <v>6.7260645065269603E-2</v>
      </c>
      <c r="X17" s="14">
        <v>0.12952900824417701</v>
      </c>
      <c r="Y17" s="14"/>
      <c r="Z17" s="14">
        <v>0.151011270060668</v>
      </c>
      <c r="AA17" s="14">
        <v>9.6627739575439006E-2</v>
      </c>
    </row>
    <row r="18" spans="2:27" x14ac:dyDescent="0.3">
      <c r="B18" s="15" t="s">
        <v>52</v>
      </c>
      <c r="C18" s="14">
        <v>0.11198716349816799</v>
      </c>
      <c r="D18" s="14">
        <v>7.4884625808079405E-2</v>
      </c>
      <c r="E18" s="14">
        <v>0.148630624741207</v>
      </c>
      <c r="F18" s="14"/>
      <c r="G18" s="14">
        <v>0.122166758720957</v>
      </c>
      <c r="H18" s="14">
        <v>8.9724062823038797E-2</v>
      </c>
      <c r="I18" s="14">
        <v>0.10350763440880401</v>
      </c>
      <c r="J18" s="14">
        <v>0.15313296170816901</v>
      </c>
      <c r="K18" s="14">
        <v>0.113276723961374</v>
      </c>
      <c r="L18" s="14">
        <v>9.5989633716348E-2</v>
      </c>
      <c r="M18" s="14"/>
      <c r="N18" s="14">
        <v>6.8914453929722896E-2</v>
      </c>
      <c r="O18" s="14">
        <v>5.67059588998046E-2</v>
      </c>
      <c r="P18" s="14">
        <v>6.7328209396951097E-2</v>
      </c>
      <c r="Q18" s="14">
        <v>7.5931122225532999E-2</v>
      </c>
      <c r="R18" s="14">
        <v>0.14781705395741601</v>
      </c>
      <c r="S18" s="14"/>
      <c r="T18" s="14">
        <v>0.124327054092171</v>
      </c>
      <c r="U18" s="14">
        <v>0.104224175568239</v>
      </c>
      <c r="V18" s="14"/>
      <c r="W18" s="14">
        <v>0.114463775245012</v>
      </c>
      <c r="X18" s="14">
        <v>0.11141786105187799</v>
      </c>
      <c r="Y18" s="14"/>
      <c r="Z18" s="14">
        <v>6.4902619177168594E-2</v>
      </c>
      <c r="AA18" s="14">
        <v>0.142214621154654</v>
      </c>
    </row>
    <row r="19" spans="2:27" ht="28.8" x14ac:dyDescent="0.3">
      <c r="B19" s="15" t="s">
        <v>248</v>
      </c>
      <c r="C19" s="14">
        <v>0.108137472260652</v>
      </c>
      <c r="D19" s="14">
        <v>0.117456453203634</v>
      </c>
      <c r="E19" s="14">
        <v>9.9458548793908003E-2</v>
      </c>
      <c r="F19" s="14"/>
      <c r="G19" s="14">
        <v>0.117078529151584</v>
      </c>
      <c r="H19" s="14">
        <v>0.13649810256240799</v>
      </c>
      <c r="I19" s="14">
        <v>0.107129983577075</v>
      </c>
      <c r="J19" s="14">
        <v>7.8327118320349803E-2</v>
      </c>
      <c r="K19" s="14">
        <v>8.6432673382347405E-2</v>
      </c>
      <c r="L19" s="14">
        <v>0.118687679853544</v>
      </c>
      <c r="M19" s="14"/>
      <c r="N19" s="14">
        <v>0.126110336427602</v>
      </c>
      <c r="O19" s="14">
        <v>8.7818285625273093E-2</v>
      </c>
      <c r="P19" s="14">
        <v>0.10215370556803501</v>
      </c>
      <c r="Q19" s="14">
        <v>0.13122570560819599</v>
      </c>
      <c r="R19" s="14">
        <v>0.11650531030734999</v>
      </c>
      <c r="S19" s="14"/>
      <c r="T19" s="14">
        <v>0.110833230336643</v>
      </c>
      <c r="U19" s="14">
        <v>0.106441578991055</v>
      </c>
      <c r="V19" s="14"/>
      <c r="W19" s="14">
        <v>0.101920373494352</v>
      </c>
      <c r="X19" s="14">
        <v>0.109566606052409</v>
      </c>
      <c r="Y19" s="14"/>
      <c r="Z19" s="14">
        <v>0.120501572076334</v>
      </c>
      <c r="AA19" s="14">
        <v>0.100199935452583</v>
      </c>
    </row>
    <row r="20" spans="2:27" x14ac:dyDescent="0.3">
      <c r="B20" s="15" t="s">
        <v>249</v>
      </c>
      <c r="C20" s="14">
        <v>0.106998173290168</v>
      </c>
      <c r="D20" s="14">
        <v>0.12971884954122201</v>
      </c>
      <c r="E20" s="14">
        <v>8.5234762333390904E-2</v>
      </c>
      <c r="F20" s="14"/>
      <c r="G20" s="14">
        <v>0.145760272000892</v>
      </c>
      <c r="H20" s="14">
        <v>0.1258407736878</v>
      </c>
      <c r="I20" s="14">
        <v>0.13703529116624999</v>
      </c>
      <c r="J20" s="14">
        <v>0.10089778147272099</v>
      </c>
      <c r="K20" s="14">
        <v>8.3230149027102296E-2</v>
      </c>
      <c r="L20" s="14">
        <v>6.2418428993522297E-2</v>
      </c>
      <c r="M20" s="14"/>
      <c r="N20" s="14">
        <v>0.12700036887001701</v>
      </c>
      <c r="O20" s="14">
        <v>0.123242972400096</v>
      </c>
      <c r="P20" s="14">
        <v>0.101687119404613</v>
      </c>
      <c r="Q20" s="14">
        <v>0.119028980545841</v>
      </c>
      <c r="R20" s="14">
        <v>7.4103575231254604E-2</v>
      </c>
      <c r="S20" s="14"/>
      <c r="T20" s="14">
        <v>0.122634494664591</v>
      </c>
      <c r="U20" s="14">
        <v>9.7161410705163404E-2</v>
      </c>
      <c r="V20" s="14"/>
      <c r="W20" s="14">
        <v>7.6507820655738301E-2</v>
      </c>
      <c r="X20" s="14">
        <v>0.114007036251888</v>
      </c>
      <c r="Y20" s="14"/>
      <c r="Z20" s="14">
        <v>0.14005809681768699</v>
      </c>
      <c r="AA20" s="14">
        <v>8.5774277997863801E-2</v>
      </c>
    </row>
    <row r="21" spans="2:27" x14ac:dyDescent="0.3">
      <c r="B21" s="15" t="s">
        <v>141</v>
      </c>
      <c r="C21" s="23">
        <v>3.1639936717457198E-2</v>
      </c>
      <c r="D21" s="23">
        <v>3.2219922913644401E-2</v>
      </c>
      <c r="E21" s="23">
        <v>3.01889370613381E-2</v>
      </c>
      <c r="F21" s="23"/>
      <c r="G21" s="23">
        <v>3.2309968530770498E-2</v>
      </c>
      <c r="H21" s="23">
        <v>1.28046090274358E-2</v>
      </c>
      <c r="I21" s="23">
        <v>6.2519218183217207E-2</v>
      </c>
      <c r="J21" s="23">
        <v>3.3588258285474702E-2</v>
      </c>
      <c r="K21" s="23">
        <v>2.95157774044786E-2</v>
      </c>
      <c r="L21" s="23">
        <v>2.12606164405078E-2</v>
      </c>
      <c r="M21" s="23"/>
      <c r="N21" s="23">
        <v>2.3034905158625898E-2</v>
      </c>
      <c r="O21" s="23">
        <v>2.80345858342297E-2</v>
      </c>
      <c r="P21" s="23">
        <v>1.9494446864044199E-2</v>
      </c>
      <c r="Q21" s="23">
        <v>1.9919124495351902E-2</v>
      </c>
      <c r="R21" s="23">
        <v>4.0064761526517598E-2</v>
      </c>
      <c r="S21" s="23"/>
      <c r="T21" s="23">
        <v>3.6069454231996E-2</v>
      </c>
      <c r="U21" s="23">
        <v>2.8853340617692399E-2</v>
      </c>
      <c r="V21" s="23"/>
      <c r="W21" s="23">
        <v>2.1773662275473799E-2</v>
      </c>
      <c r="X21" s="23">
        <v>3.3907911979524197E-2</v>
      </c>
      <c r="Y21" s="23"/>
      <c r="Z21" s="23">
        <v>2.0475591521900201E-2</v>
      </c>
      <c r="AA21" s="23">
        <v>3.88072519485528E-2</v>
      </c>
    </row>
    <row r="22" spans="2:27" x14ac:dyDescent="0.3">
      <c r="B22" s="16"/>
    </row>
    <row r="23" spans="2:27" x14ac:dyDescent="0.3">
      <c r="B23" t="s">
        <v>57</v>
      </c>
    </row>
    <row r="24" spans="2:27" x14ac:dyDescent="0.3">
      <c r="B24" t="s">
        <v>58</v>
      </c>
    </row>
    <row r="26" spans="2:27" x14ac:dyDescent="0.3">
      <c r="B2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56</v>
      </c>
      <c r="E2" s="26"/>
      <c r="F2" s="26"/>
    </row>
    <row r="6" spans="2:6" ht="49.95" customHeight="1" x14ac:dyDescent="0.3">
      <c r="B6" s="17" t="s">
        <v>15</v>
      </c>
      <c r="C6" s="17" t="s">
        <v>251</v>
      </c>
      <c r="D6" s="17" t="s">
        <v>252</v>
      </c>
      <c r="E6" s="17" t="s">
        <v>253</v>
      </c>
    </row>
    <row r="7" spans="2:6" x14ac:dyDescent="0.3">
      <c r="B7" s="15" t="s">
        <v>47</v>
      </c>
      <c r="C7" s="14">
        <v>0.22277594245484</v>
      </c>
      <c r="D7" s="14">
        <v>0.15123227521083199</v>
      </c>
      <c r="E7" s="14">
        <v>0.112211579104492</v>
      </c>
    </row>
    <row r="8" spans="2:6" x14ac:dyDescent="0.3">
      <c r="B8" s="15" t="s">
        <v>48</v>
      </c>
      <c r="C8" s="14">
        <v>0.37127351717515999</v>
      </c>
      <c r="D8" s="14">
        <v>0.32105542364577799</v>
      </c>
      <c r="E8" s="14">
        <v>0.292071690826609</v>
      </c>
    </row>
    <row r="9" spans="2:6" x14ac:dyDescent="0.3">
      <c r="B9" s="15" t="s">
        <v>49</v>
      </c>
      <c r="C9" s="14">
        <v>0.22313526498866201</v>
      </c>
      <c r="D9" s="14">
        <v>0.24035100286842601</v>
      </c>
      <c r="E9" s="14">
        <v>0.29679434345612399</v>
      </c>
    </row>
    <row r="10" spans="2:6" x14ac:dyDescent="0.3">
      <c r="B10" s="15" t="s">
        <v>50</v>
      </c>
      <c r="C10" s="14">
        <v>9.6165671433546998E-2</v>
      </c>
      <c r="D10" s="14">
        <v>0.17323224321587799</v>
      </c>
      <c r="E10" s="14">
        <v>0.14060025504927001</v>
      </c>
    </row>
    <row r="11" spans="2:6" x14ac:dyDescent="0.3">
      <c r="B11" s="15" t="s">
        <v>51</v>
      </c>
      <c r="C11" s="14">
        <v>4.1903963482581297E-2</v>
      </c>
      <c r="D11" s="14">
        <v>4.25356410889235E-2</v>
      </c>
      <c r="E11" s="14">
        <v>0.10272957092954201</v>
      </c>
    </row>
    <row r="12" spans="2:6" x14ac:dyDescent="0.3">
      <c r="B12" s="15" t="s">
        <v>52</v>
      </c>
      <c r="C12" s="14">
        <v>4.4745640465210401E-2</v>
      </c>
      <c r="D12" s="14">
        <v>7.1593413970161293E-2</v>
      </c>
      <c r="E12" s="14">
        <v>5.5592560633962597E-2</v>
      </c>
    </row>
    <row r="13" spans="2:6" x14ac:dyDescent="0.3">
      <c r="B13" s="20" t="s">
        <v>53</v>
      </c>
      <c r="C13" s="18">
        <v>0.59404945963</v>
      </c>
      <c r="D13" s="18">
        <v>0.47228769885661098</v>
      </c>
      <c r="E13" s="18">
        <v>0.40428326993110097</v>
      </c>
    </row>
    <row r="14" spans="2:6" x14ac:dyDescent="0.3">
      <c r="B14" s="20" t="s">
        <v>54</v>
      </c>
      <c r="C14" s="18">
        <v>0.138069634916128</v>
      </c>
      <c r="D14" s="18">
        <v>0.21576788430480201</v>
      </c>
      <c r="E14" s="18">
        <v>0.243329825978812</v>
      </c>
    </row>
    <row r="15" spans="2:6" x14ac:dyDescent="0.3">
      <c r="B15" s="20" t="s">
        <v>55</v>
      </c>
      <c r="C15" s="19">
        <v>0.455979824713871</v>
      </c>
      <c r="D15" s="19">
        <v>0.256519814551809</v>
      </c>
      <c r="E15" s="19">
        <v>0.160953443952289</v>
      </c>
    </row>
    <row r="16" spans="2:6" x14ac:dyDescent="0.3">
      <c r="B16" s="16"/>
      <c r="C16" s="16"/>
      <c r="D16" s="16"/>
      <c r="E16" s="16"/>
    </row>
    <row r="17" spans="2:2" x14ac:dyDescent="0.3">
      <c r="B17" t="s">
        <v>57</v>
      </c>
    </row>
    <row r="18" spans="2:2" x14ac:dyDescent="0.3">
      <c r="B18" t="s">
        <v>58</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254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0.15123227521083199</v>
      </c>
      <c r="D9" s="14">
        <v>0.185068922682259</v>
      </c>
      <c r="E9" s="14">
        <v>0.118789982578253</v>
      </c>
      <c r="F9" s="14"/>
      <c r="G9" s="14">
        <v>9.4350741205932995E-2</v>
      </c>
      <c r="H9" s="14">
        <v>7.6139180251645899E-2</v>
      </c>
      <c r="I9" s="14">
        <v>0.13232978729467099</v>
      </c>
      <c r="J9" s="14">
        <v>0.157221433392043</v>
      </c>
      <c r="K9" s="14">
        <v>0.20017443084167999</v>
      </c>
      <c r="L9" s="14">
        <v>0.227702434656712</v>
      </c>
      <c r="M9" s="14"/>
      <c r="N9" s="14">
        <v>0.105331808159877</v>
      </c>
      <c r="O9" s="14">
        <v>0.15277764187950499</v>
      </c>
      <c r="P9" s="14">
        <v>0.27058588198968597</v>
      </c>
      <c r="Q9" s="14">
        <v>0.16184331524800399</v>
      </c>
      <c r="R9" s="14">
        <v>0.115571412249202</v>
      </c>
      <c r="S9" s="14"/>
      <c r="T9" s="14">
        <v>0.14211305252902001</v>
      </c>
      <c r="U9" s="14">
        <v>0.156969150677431</v>
      </c>
      <c r="V9" s="14"/>
      <c r="W9" s="14">
        <v>0.20740084383664001</v>
      </c>
      <c r="X9" s="14">
        <v>0.13832072233460399</v>
      </c>
      <c r="Y9" s="14"/>
      <c r="Z9" s="14">
        <v>0.142205398671372</v>
      </c>
      <c r="AA9" s="14">
        <v>0.15702737278057</v>
      </c>
    </row>
    <row r="10" spans="2:27" x14ac:dyDescent="0.3">
      <c r="B10" s="15" t="s">
        <v>48</v>
      </c>
      <c r="C10" s="14">
        <v>0.32105542364577799</v>
      </c>
      <c r="D10" s="14">
        <v>0.369448150672125</v>
      </c>
      <c r="E10" s="14">
        <v>0.27506033087289999</v>
      </c>
      <c r="F10" s="14"/>
      <c r="G10" s="14">
        <v>0.27192344632731902</v>
      </c>
      <c r="H10" s="14">
        <v>0.27143392835546198</v>
      </c>
      <c r="I10" s="14">
        <v>0.28968551297505402</v>
      </c>
      <c r="J10" s="14">
        <v>0.28285434914757801</v>
      </c>
      <c r="K10" s="14">
        <v>0.349019374738124</v>
      </c>
      <c r="L10" s="14">
        <v>0.43168289726503101</v>
      </c>
      <c r="M10" s="14"/>
      <c r="N10" s="14">
        <v>0.30306274774485797</v>
      </c>
      <c r="O10" s="14">
        <v>0.409657727853114</v>
      </c>
      <c r="P10" s="14">
        <v>0.32891492545462903</v>
      </c>
      <c r="Q10" s="14">
        <v>0.31463758119811802</v>
      </c>
      <c r="R10" s="14">
        <v>0.30877493156539598</v>
      </c>
      <c r="S10" s="14"/>
      <c r="T10" s="14">
        <v>0.29159034256410299</v>
      </c>
      <c r="U10" s="14">
        <v>0.33959181722633403</v>
      </c>
      <c r="V10" s="14"/>
      <c r="W10" s="14">
        <v>0.36477763592093199</v>
      </c>
      <c r="X10" s="14">
        <v>0.311004933318757</v>
      </c>
      <c r="Y10" s="14"/>
      <c r="Z10" s="14">
        <v>0.31232157222089901</v>
      </c>
      <c r="AA10" s="14">
        <v>0.32666240419386999</v>
      </c>
    </row>
    <row r="11" spans="2:27" x14ac:dyDescent="0.3">
      <c r="B11" s="15" t="s">
        <v>49</v>
      </c>
      <c r="C11" s="14">
        <v>0.24035100286842601</v>
      </c>
      <c r="D11" s="14">
        <v>0.19618228054807499</v>
      </c>
      <c r="E11" s="14">
        <v>0.28235033596690501</v>
      </c>
      <c r="F11" s="14"/>
      <c r="G11" s="14">
        <v>0.24639004611853399</v>
      </c>
      <c r="H11" s="14">
        <v>0.26189816908456398</v>
      </c>
      <c r="I11" s="14">
        <v>0.22314220680835101</v>
      </c>
      <c r="J11" s="14">
        <v>0.25345643266136803</v>
      </c>
      <c r="K11" s="14">
        <v>0.26893804561073598</v>
      </c>
      <c r="L11" s="14">
        <v>0.20301962342264401</v>
      </c>
      <c r="M11" s="14"/>
      <c r="N11" s="14">
        <v>0.24350807839230301</v>
      </c>
      <c r="O11" s="14">
        <v>0.21854369675975099</v>
      </c>
      <c r="P11" s="14">
        <v>0.211320657148968</v>
      </c>
      <c r="Q11" s="14">
        <v>0.20415038195974</v>
      </c>
      <c r="R11" s="14">
        <v>0.21737648804395401</v>
      </c>
      <c r="S11" s="14"/>
      <c r="T11" s="14">
        <v>0.24725770097174399</v>
      </c>
      <c r="U11" s="14">
        <v>0.23600601993658599</v>
      </c>
      <c r="V11" s="14"/>
      <c r="W11" s="14">
        <v>0.23063353478426299</v>
      </c>
      <c r="X11" s="14">
        <v>0.242584771790465</v>
      </c>
      <c r="Y11" s="14"/>
      <c r="Z11" s="14">
        <v>0.227083387704929</v>
      </c>
      <c r="AA11" s="14">
        <v>0.248868580798522</v>
      </c>
    </row>
    <row r="12" spans="2:27" x14ac:dyDescent="0.3">
      <c r="B12" s="15" t="s">
        <v>50</v>
      </c>
      <c r="C12" s="14">
        <v>0.17323224321587799</v>
      </c>
      <c r="D12" s="14">
        <v>0.176845822431769</v>
      </c>
      <c r="E12" s="14">
        <v>0.170372488834968</v>
      </c>
      <c r="F12" s="14"/>
      <c r="G12" s="14">
        <v>0.24330865307462099</v>
      </c>
      <c r="H12" s="14">
        <v>0.27632486851098997</v>
      </c>
      <c r="I12" s="14">
        <v>0.21302725050945301</v>
      </c>
      <c r="J12" s="14">
        <v>0.164841588219552</v>
      </c>
      <c r="K12" s="14">
        <v>8.7889767848525702E-2</v>
      </c>
      <c r="L12" s="14">
        <v>7.4645736440442506E-2</v>
      </c>
      <c r="M12" s="14"/>
      <c r="N12" s="14">
        <v>0.24025145032030101</v>
      </c>
      <c r="O12" s="14">
        <v>0.14258339170395201</v>
      </c>
      <c r="P12" s="14">
        <v>0.13774334391382601</v>
      </c>
      <c r="Q12" s="14">
        <v>0.22584653111952299</v>
      </c>
      <c r="R12" s="14">
        <v>0.128109718778325</v>
      </c>
      <c r="S12" s="14"/>
      <c r="T12" s="14">
        <v>0.19268974553982901</v>
      </c>
      <c r="U12" s="14">
        <v>0.16099158722814899</v>
      </c>
      <c r="V12" s="14"/>
      <c r="W12" s="14">
        <v>0.10766933864749299</v>
      </c>
      <c r="X12" s="14">
        <v>0.188303286145479</v>
      </c>
      <c r="Y12" s="14"/>
      <c r="Z12" s="14">
        <v>0.209821486572566</v>
      </c>
      <c r="AA12" s="14">
        <v>0.14974258604287899</v>
      </c>
    </row>
    <row r="13" spans="2:27" x14ac:dyDescent="0.3">
      <c r="B13" s="15" t="s">
        <v>51</v>
      </c>
      <c r="C13" s="14">
        <v>4.25356410889235E-2</v>
      </c>
      <c r="D13" s="14">
        <v>4.0070091841722298E-2</v>
      </c>
      <c r="E13" s="14">
        <v>4.3289937288575699E-2</v>
      </c>
      <c r="F13" s="14"/>
      <c r="G13" s="14">
        <v>6.9255574428568195E-2</v>
      </c>
      <c r="H13" s="14">
        <v>4.9479824443426197E-2</v>
      </c>
      <c r="I13" s="14">
        <v>5.6515126893144002E-2</v>
      </c>
      <c r="J13" s="14">
        <v>4.4333842184655303E-2</v>
      </c>
      <c r="K13" s="14">
        <v>3.2888814065308303E-2</v>
      </c>
      <c r="L13" s="14">
        <v>1.27942277128992E-2</v>
      </c>
      <c r="M13" s="14"/>
      <c r="N13" s="14">
        <v>4.7952908332302299E-2</v>
      </c>
      <c r="O13" s="14">
        <v>4.94146309710237E-2</v>
      </c>
      <c r="P13" s="14">
        <v>3.3230464819778399E-2</v>
      </c>
      <c r="Q13" s="14">
        <v>4.6227590045775403E-2</v>
      </c>
      <c r="R13" s="14">
        <v>8.3061829671458406E-2</v>
      </c>
      <c r="S13" s="14"/>
      <c r="T13" s="14">
        <v>6.1146704141104201E-2</v>
      </c>
      <c r="U13" s="14">
        <v>3.0827477492445299E-2</v>
      </c>
      <c r="V13" s="14"/>
      <c r="W13" s="14">
        <v>2.9933383055648199E-2</v>
      </c>
      <c r="X13" s="14">
        <v>4.54325409910823E-2</v>
      </c>
      <c r="Y13" s="14"/>
      <c r="Z13" s="14">
        <v>5.4874252195283198E-2</v>
      </c>
      <c r="AA13" s="14">
        <v>3.4614467588450798E-2</v>
      </c>
    </row>
    <row r="14" spans="2:27" x14ac:dyDescent="0.3">
      <c r="B14" s="15" t="s">
        <v>52</v>
      </c>
      <c r="C14" s="14">
        <v>7.1593413970161293E-2</v>
      </c>
      <c r="D14" s="14">
        <v>3.2384731824049502E-2</v>
      </c>
      <c r="E14" s="14">
        <v>0.110136924458398</v>
      </c>
      <c r="F14" s="14"/>
      <c r="G14" s="14">
        <v>7.4771538845024396E-2</v>
      </c>
      <c r="H14" s="14">
        <v>6.4724029353911902E-2</v>
      </c>
      <c r="I14" s="14">
        <v>8.5300115519327202E-2</v>
      </c>
      <c r="J14" s="14">
        <v>9.7292354394803798E-2</v>
      </c>
      <c r="K14" s="14">
        <v>6.1089566895625502E-2</v>
      </c>
      <c r="L14" s="14">
        <v>5.0155080502271902E-2</v>
      </c>
      <c r="M14" s="14"/>
      <c r="N14" s="14">
        <v>5.9893007050358098E-2</v>
      </c>
      <c r="O14" s="14">
        <v>2.70229108326542E-2</v>
      </c>
      <c r="P14" s="14">
        <v>1.8204726673112698E-2</v>
      </c>
      <c r="Q14" s="14">
        <v>4.7294600428838103E-2</v>
      </c>
      <c r="R14" s="14">
        <v>0.147105619691665</v>
      </c>
      <c r="S14" s="14"/>
      <c r="T14" s="14">
        <v>6.5202454254200098E-2</v>
      </c>
      <c r="U14" s="14">
        <v>7.5613947439054599E-2</v>
      </c>
      <c r="V14" s="14"/>
      <c r="W14" s="14">
        <v>5.9585263755023501E-2</v>
      </c>
      <c r="X14" s="14">
        <v>7.43537454196119E-2</v>
      </c>
      <c r="Y14" s="14"/>
      <c r="Z14" s="14">
        <v>5.36939026349499E-2</v>
      </c>
      <c r="AA14" s="14">
        <v>8.3084588595707901E-2</v>
      </c>
    </row>
    <row r="15" spans="2:27" x14ac:dyDescent="0.3">
      <c r="B15" s="15" t="s">
        <v>53</v>
      </c>
      <c r="C15" s="18">
        <v>0.47228769885661098</v>
      </c>
      <c r="D15" s="18">
        <v>0.55451707335438405</v>
      </c>
      <c r="E15" s="18">
        <v>0.39385031345115401</v>
      </c>
      <c r="F15" s="18"/>
      <c r="G15" s="18">
        <v>0.36627418753325203</v>
      </c>
      <c r="H15" s="18">
        <v>0.34757310860710799</v>
      </c>
      <c r="I15" s="18">
        <v>0.422015300269725</v>
      </c>
      <c r="J15" s="18">
        <v>0.44007578253962198</v>
      </c>
      <c r="K15" s="18">
        <v>0.54919380557980502</v>
      </c>
      <c r="L15" s="18">
        <v>0.65938533192174198</v>
      </c>
      <c r="M15" s="18"/>
      <c r="N15" s="18">
        <v>0.408394555904735</v>
      </c>
      <c r="O15" s="18">
        <v>0.56243536973261898</v>
      </c>
      <c r="P15" s="18">
        <v>0.599500807444316</v>
      </c>
      <c r="Q15" s="18">
        <v>0.47648089644612301</v>
      </c>
      <c r="R15" s="18">
        <v>0.42434634381459801</v>
      </c>
      <c r="S15" s="18"/>
      <c r="T15" s="18">
        <v>0.433703395093123</v>
      </c>
      <c r="U15" s="18">
        <v>0.49656096790376503</v>
      </c>
      <c r="V15" s="18"/>
      <c r="W15" s="18">
        <v>0.57217847975757197</v>
      </c>
      <c r="X15" s="18">
        <v>0.44932565565336202</v>
      </c>
      <c r="Y15" s="18"/>
      <c r="Z15" s="18">
        <v>0.45452697089227201</v>
      </c>
      <c r="AA15" s="18">
        <v>0.48368977697443999</v>
      </c>
    </row>
    <row r="16" spans="2:27" x14ac:dyDescent="0.3">
      <c r="B16" s="15" t="s">
        <v>54</v>
      </c>
      <c r="C16" s="18">
        <v>0.21576788430480201</v>
      </c>
      <c r="D16" s="18">
        <v>0.21691591427349199</v>
      </c>
      <c r="E16" s="18">
        <v>0.213662426123543</v>
      </c>
      <c r="F16" s="18"/>
      <c r="G16" s="18">
        <v>0.31256422750319002</v>
      </c>
      <c r="H16" s="18">
        <v>0.325804692954416</v>
      </c>
      <c r="I16" s="18">
        <v>0.26954237740259701</v>
      </c>
      <c r="J16" s="18">
        <v>0.209175430404207</v>
      </c>
      <c r="K16" s="18">
        <v>0.120778581913834</v>
      </c>
      <c r="L16" s="18">
        <v>8.7439964153341806E-2</v>
      </c>
      <c r="M16" s="18"/>
      <c r="N16" s="18">
        <v>0.28820435865260402</v>
      </c>
      <c r="O16" s="18">
        <v>0.19199802267497601</v>
      </c>
      <c r="P16" s="18">
        <v>0.17097380873360399</v>
      </c>
      <c r="Q16" s="18">
        <v>0.272074121165299</v>
      </c>
      <c r="R16" s="18">
        <v>0.211171548449784</v>
      </c>
      <c r="S16" s="18"/>
      <c r="T16" s="18">
        <v>0.253836449680933</v>
      </c>
      <c r="U16" s="18">
        <v>0.19181906472059401</v>
      </c>
      <c r="V16" s="18"/>
      <c r="W16" s="18">
        <v>0.137602721703141</v>
      </c>
      <c r="X16" s="18">
        <v>0.23373582713656099</v>
      </c>
      <c r="Y16" s="18"/>
      <c r="Z16" s="18">
        <v>0.26469573876785002</v>
      </c>
      <c r="AA16" s="18">
        <v>0.18435705363133001</v>
      </c>
    </row>
    <row r="17" spans="2:27" x14ac:dyDescent="0.3">
      <c r="B17" s="15" t="s">
        <v>55</v>
      </c>
      <c r="C17" s="19">
        <v>0.256519814551809</v>
      </c>
      <c r="D17" s="19">
        <v>0.337601159080892</v>
      </c>
      <c r="E17" s="19">
        <v>0.18018788732761001</v>
      </c>
      <c r="F17" s="19"/>
      <c r="G17" s="19">
        <v>5.3709960030062703E-2</v>
      </c>
      <c r="H17" s="19">
        <v>2.1768415652692101E-2</v>
      </c>
      <c r="I17" s="19">
        <v>0.15247292286712899</v>
      </c>
      <c r="J17" s="19">
        <v>0.23090035213541499</v>
      </c>
      <c r="K17" s="19">
        <v>0.42841522366597101</v>
      </c>
      <c r="L17" s="19">
        <v>0.57194536776839999</v>
      </c>
      <c r="M17" s="19"/>
      <c r="N17" s="19">
        <v>0.120190197252131</v>
      </c>
      <c r="O17" s="19">
        <v>0.37043734705764297</v>
      </c>
      <c r="P17" s="19">
        <v>0.42852699871071198</v>
      </c>
      <c r="Q17" s="19">
        <v>0.20440677528082399</v>
      </c>
      <c r="R17" s="19">
        <v>0.21317479536481401</v>
      </c>
      <c r="S17" s="19"/>
      <c r="T17" s="19">
        <v>0.17986694541218901</v>
      </c>
      <c r="U17" s="19">
        <v>0.30474190318317002</v>
      </c>
      <c r="V17" s="19"/>
      <c r="W17" s="19">
        <v>0.43457575805442999</v>
      </c>
      <c r="X17" s="19">
        <v>0.215589828516801</v>
      </c>
      <c r="Y17" s="19"/>
      <c r="Z17" s="19">
        <v>0.18983123212442199</v>
      </c>
      <c r="AA17" s="19">
        <v>0.29933272334311001</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255</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0.22277594245484</v>
      </c>
      <c r="D9" s="14">
        <v>0.275867529750909</v>
      </c>
      <c r="E9" s="14">
        <v>0.17181627533723801</v>
      </c>
      <c r="F9" s="14"/>
      <c r="G9" s="14">
        <v>0.10884615952842901</v>
      </c>
      <c r="H9" s="14">
        <v>0.166903842346765</v>
      </c>
      <c r="I9" s="14">
        <v>0.20868660636827599</v>
      </c>
      <c r="J9" s="14">
        <v>0.19411757395279799</v>
      </c>
      <c r="K9" s="14">
        <v>0.27614211459820998</v>
      </c>
      <c r="L9" s="14">
        <v>0.34275238590769103</v>
      </c>
      <c r="M9" s="14"/>
      <c r="N9" s="14">
        <v>0.172496763019829</v>
      </c>
      <c r="O9" s="14">
        <v>0.29620203314773502</v>
      </c>
      <c r="P9" s="14">
        <v>0.33381353462393099</v>
      </c>
      <c r="Q9" s="14">
        <v>0.24118393370239599</v>
      </c>
      <c r="R9" s="14">
        <v>0.104688054068088</v>
      </c>
      <c r="S9" s="14"/>
      <c r="T9" s="14">
        <v>0.21541021925956899</v>
      </c>
      <c r="U9" s="14">
        <v>0.22740969668665401</v>
      </c>
      <c r="V9" s="14"/>
      <c r="W9" s="14">
        <v>0.29799969962545603</v>
      </c>
      <c r="X9" s="14">
        <v>0.205484144888707</v>
      </c>
      <c r="Y9" s="14"/>
      <c r="Z9" s="14">
        <v>0.217586624210269</v>
      </c>
      <c r="AA9" s="14">
        <v>0.226107394415688</v>
      </c>
    </row>
    <row r="10" spans="2:27" x14ac:dyDescent="0.3">
      <c r="B10" s="15" t="s">
        <v>48</v>
      </c>
      <c r="C10" s="14">
        <v>0.37127351717515999</v>
      </c>
      <c r="D10" s="14">
        <v>0.37366975236931899</v>
      </c>
      <c r="E10" s="14">
        <v>0.36832947168872499</v>
      </c>
      <c r="F10" s="14"/>
      <c r="G10" s="14">
        <v>0.30011386560054798</v>
      </c>
      <c r="H10" s="14">
        <v>0.34179140027045102</v>
      </c>
      <c r="I10" s="14">
        <v>0.38189887812006401</v>
      </c>
      <c r="J10" s="14">
        <v>0.367171670579854</v>
      </c>
      <c r="K10" s="14">
        <v>0.382043556662025</v>
      </c>
      <c r="L10" s="14">
        <v>0.429992725829492</v>
      </c>
      <c r="M10" s="14"/>
      <c r="N10" s="14">
        <v>0.43104008042870401</v>
      </c>
      <c r="O10" s="14">
        <v>0.45213058883569002</v>
      </c>
      <c r="P10" s="14">
        <v>0.32428027321436798</v>
      </c>
      <c r="Q10" s="14">
        <v>0.36775183707180698</v>
      </c>
      <c r="R10" s="14">
        <v>0.27172845328779999</v>
      </c>
      <c r="S10" s="14"/>
      <c r="T10" s="14">
        <v>0.36202076374077302</v>
      </c>
      <c r="U10" s="14">
        <v>0.37709439643519699</v>
      </c>
      <c r="V10" s="14"/>
      <c r="W10" s="14">
        <v>0.40223344495535701</v>
      </c>
      <c r="X10" s="14">
        <v>0.364156712272381</v>
      </c>
      <c r="Y10" s="14"/>
      <c r="Z10" s="14">
        <v>0.38575831049882298</v>
      </c>
      <c r="AA10" s="14">
        <v>0.36197453205874802</v>
      </c>
    </row>
    <row r="11" spans="2:27" x14ac:dyDescent="0.3">
      <c r="B11" s="15" t="s">
        <v>49</v>
      </c>
      <c r="C11" s="14">
        <v>0.22313526498866201</v>
      </c>
      <c r="D11" s="14">
        <v>0.20564976249418199</v>
      </c>
      <c r="E11" s="14">
        <v>0.241060460700737</v>
      </c>
      <c r="F11" s="14"/>
      <c r="G11" s="14">
        <v>0.28920276926747202</v>
      </c>
      <c r="H11" s="14">
        <v>0.280251625396302</v>
      </c>
      <c r="I11" s="14">
        <v>0.22102198774342</v>
      </c>
      <c r="J11" s="14">
        <v>0.25501247593265403</v>
      </c>
      <c r="K11" s="14">
        <v>0.21369572632582301</v>
      </c>
      <c r="L11" s="14">
        <v>0.115051653124258</v>
      </c>
      <c r="M11" s="14"/>
      <c r="N11" s="14">
        <v>0.227045439875562</v>
      </c>
      <c r="O11" s="14">
        <v>0.16461257592973999</v>
      </c>
      <c r="P11" s="14">
        <v>0.197471540999172</v>
      </c>
      <c r="Q11" s="14">
        <v>0.23135244291240001</v>
      </c>
      <c r="R11" s="14">
        <v>0.25829943649272402</v>
      </c>
      <c r="S11" s="14"/>
      <c r="T11" s="14">
        <v>0.263293059980091</v>
      </c>
      <c r="U11" s="14">
        <v>0.19787211735893001</v>
      </c>
      <c r="V11" s="14"/>
      <c r="W11" s="14">
        <v>0.163275800866094</v>
      </c>
      <c r="X11" s="14">
        <v>0.236895249532866</v>
      </c>
      <c r="Y11" s="14"/>
      <c r="Z11" s="14">
        <v>0.22048825277234499</v>
      </c>
      <c r="AA11" s="14">
        <v>0.224834600743924</v>
      </c>
    </row>
    <row r="12" spans="2:27" x14ac:dyDescent="0.3">
      <c r="B12" s="15" t="s">
        <v>50</v>
      </c>
      <c r="C12" s="14">
        <v>9.6165671433546998E-2</v>
      </c>
      <c r="D12" s="14">
        <v>8.4880596348415494E-2</v>
      </c>
      <c r="E12" s="14">
        <v>0.107550273577963</v>
      </c>
      <c r="F12" s="14"/>
      <c r="G12" s="14">
        <v>0.17091049164761499</v>
      </c>
      <c r="H12" s="14">
        <v>0.120784710799207</v>
      </c>
      <c r="I12" s="14">
        <v>0.103336704589998</v>
      </c>
      <c r="J12" s="14">
        <v>7.4411459468390007E-2</v>
      </c>
      <c r="K12" s="14">
        <v>7.4304645126873597E-2</v>
      </c>
      <c r="L12" s="14">
        <v>5.2945899690364402E-2</v>
      </c>
      <c r="M12" s="14"/>
      <c r="N12" s="14">
        <v>9.4910001234866995E-2</v>
      </c>
      <c r="O12" s="14">
        <v>6.5056541388979802E-2</v>
      </c>
      <c r="P12" s="14">
        <v>7.3723890928424601E-2</v>
      </c>
      <c r="Q12" s="14">
        <v>0.100070951723264</v>
      </c>
      <c r="R12" s="14">
        <v>0.17949527906391999</v>
      </c>
      <c r="S12" s="14"/>
      <c r="T12" s="14">
        <v>8.2343286639782798E-2</v>
      </c>
      <c r="U12" s="14">
        <v>0.10486129199026201</v>
      </c>
      <c r="V12" s="14"/>
      <c r="W12" s="14">
        <v>5.9099806619608002E-2</v>
      </c>
      <c r="X12" s="14">
        <v>0.104686057214366</v>
      </c>
      <c r="Y12" s="14"/>
      <c r="Z12" s="14">
        <v>9.7259047391921399E-2</v>
      </c>
      <c r="AA12" s="14">
        <v>9.5463743105239002E-2</v>
      </c>
    </row>
    <row r="13" spans="2:27" x14ac:dyDescent="0.3">
      <c r="B13" s="15" t="s">
        <v>51</v>
      </c>
      <c r="C13" s="14">
        <v>4.1903963482581297E-2</v>
      </c>
      <c r="D13" s="14">
        <v>3.9880745155684599E-2</v>
      </c>
      <c r="E13" s="14">
        <v>4.22241106353171E-2</v>
      </c>
      <c r="F13" s="14"/>
      <c r="G13" s="14">
        <v>5.7807906594878299E-2</v>
      </c>
      <c r="H13" s="14">
        <v>4.1755611644144097E-2</v>
      </c>
      <c r="I13" s="14">
        <v>3.6913429037720998E-2</v>
      </c>
      <c r="J13" s="14">
        <v>5.3643004193029101E-2</v>
      </c>
      <c r="K13" s="14">
        <v>2.4729689160673599E-2</v>
      </c>
      <c r="L13" s="14">
        <v>3.7515036527776699E-2</v>
      </c>
      <c r="M13" s="14"/>
      <c r="N13" s="14">
        <v>2.6254611790764999E-2</v>
      </c>
      <c r="O13" s="14">
        <v>1.8075233790214501E-2</v>
      </c>
      <c r="P13" s="14">
        <v>5.5728151715247198E-2</v>
      </c>
      <c r="Q13" s="14">
        <v>3.1879133286016402E-2</v>
      </c>
      <c r="R13" s="14">
        <v>9.5443149307801706E-2</v>
      </c>
      <c r="S13" s="14"/>
      <c r="T13" s="14">
        <v>3.7824909458829499E-2</v>
      </c>
      <c r="U13" s="14">
        <v>4.4470084058018403E-2</v>
      </c>
      <c r="V13" s="14"/>
      <c r="W13" s="14">
        <v>3.8711754564644998E-2</v>
      </c>
      <c r="X13" s="14">
        <v>4.2637761320843501E-2</v>
      </c>
      <c r="Y13" s="14"/>
      <c r="Z13" s="14">
        <v>4.6230868027701003E-2</v>
      </c>
      <c r="AA13" s="14">
        <v>3.9126166101139302E-2</v>
      </c>
    </row>
    <row r="14" spans="2:27" x14ac:dyDescent="0.3">
      <c r="B14" s="15" t="s">
        <v>52</v>
      </c>
      <c r="C14" s="14">
        <v>4.4745640465210401E-2</v>
      </c>
      <c r="D14" s="14">
        <v>2.0051613881489998E-2</v>
      </c>
      <c r="E14" s="14">
        <v>6.9019408060019993E-2</v>
      </c>
      <c r="F14" s="14"/>
      <c r="G14" s="14">
        <v>7.3118807361058205E-2</v>
      </c>
      <c r="H14" s="14">
        <v>4.8512809543131197E-2</v>
      </c>
      <c r="I14" s="14">
        <v>4.8142394140521003E-2</v>
      </c>
      <c r="J14" s="14">
        <v>5.56438158732755E-2</v>
      </c>
      <c r="K14" s="14">
        <v>2.90842681263952E-2</v>
      </c>
      <c r="L14" s="14">
        <v>2.1742298920418301E-2</v>
      </c>
      <c r="M14" s="14"/>
      <c r="N14" s="14">
        <v>4.8253103650272099E-2</v>
      </c>
      <c r="O14" s="14">
        <v>3.92302690764004E-3</v>
      </c>
      <c r="P14" s="14">
        <v>1.49826085188577E-2</v>
      </c>
      <c r="Q14" s="14">
        <v>2.7761701304116201E-2</v>
      </c>
      <c r="R14" s="14">
        <v>9.0345627779667204E-2</v>
      </c>
      <c r="S14" s="14"/>
      <c r="T14" s="14">
        <v>3.9107760920955102E-2</v>
      </c>
      <c r="U14" s="14">
        <v>4.8292413470938503E-2</v>
      </c>
      <c r="V14" s="14"/>
      <c r="W14" s="14">
        <v>3.86794933688396E-2</v>
      </c>
      <c r="X14" s="14">
        <v>4.6140074770837002E-2</v>
      </c>
      <c r="Y14" s="14"/>
      <c r="Z14" s="14">
        <v>3.2676897098940998E-2</v>
      </c>
      <c r="AA14" s="14">
        <v>5.2493563575261602E-2</v>
      </c>
    </row>
    <row r="15" spans="2:27" x14ac:dyDescent="0.3">
      <c r="B15" s="15" t="s">
        <v>53</v>
      </c>
      <c r="C15" s="18">
        <v>0.59404945963</v>
      </c>
      <c r="D15" s="18">
        <v>0.64953728212022799</v>
      </c>
      <c r="E15" s="18">
        <v>0.54014574702596296</v>
      </c>
      <c r="F15" s="18"/>
      <c r="G15" s="18">
        <v>0.408960025128977</v>
      </c>
      <c r="H15" s="18">
        <v>0.50869524261721499</v>
      </c>
      <c r="I15" s="18">
        <v>0.59058548448834003</v>
      </c>
      <c r="J15" s="18">
        <v>0.56128924453265205</v>
      </c>
      <c r="K15" s="18">
        <v>0.65818567126023497</v>
      </c>
      <c r="L15" s="18">
        <v>0.77274511173718297</v>
      </c>
      <c r="M15" s="18"/>
      <c r="N15" s="18">
        <v>0.60353684344853398</v>
      </c>
      <c r="O15" s="18">
        <v>0.74833262198342498</v>
      </c>
      <c r="P15" s="18">
        <v>0.65809380783829796</v>
      </c>
      <c r="Q15" s="18">
        <v>0.60893577077420302</v>
      </c>
      <c r="R15" s="18">
        <v>0.376416507355887</v>
      </c>
      <c r="S15" s="18"/>
      <c r="T15" s="18">
        <v>0.57743098300034101</v>
      </c>
      <c r="U15" s="18">
        <v>0.60450409312185105</v>
      </c>
      <c r="V15" s="18"/>
      <c r="W15" s="18">
        <v>0.70023314458081398</v>
      </c>
      <c r="X15" s="18">
        <v>0.56964085716108703</v>
      </c>
      <c r="Y15" s="18"/>
      <c r="Z15" s="18">
        <v>0.60334493470909201</v>
      </c>
      <c r="AA15" s="18">
        <v>0.58808192647443602</v>
      </c>
    </row>
    <row r="16" spans="2:27" x14ac:dyDescent="0.3">
      <c r="B16" s="15" t="s">
        <v>54</v>
      </c>
      <c r="C16" s="18">
        <v>0.138069634916128</v>
      </c>
      <c r="D16" s="18">
        <v>0.1247613415041</v>
      </c>
      <c r="E16" s="18">
        <v>0.14977438421327999</v>
      </c>
      <c r="F16" s="18"/>
      <c r="G16" s="18">
        <v>0.22871839824249299</v>
      </c>
      <c r="H16" s="18">
        <v>0.16254032244335101</v>
      </c>
      <c r="I16" s="18">
        <v>0.14025013362771899</v>
      </c>
      <c r="J16" s="18">
        <v>0.12805446366141901</v>
      </c>
      <c r="K16" s="18">
        <v>9.9034334287547196E-2</v>
      </c>
      <c r="L16" s="18">
        <v>9.0460936218141094E-2</v>
      </c>
      <c r="M16" s="18"/>
      <c r="N16" s="18">
        <v>0.121164613025632</v>
      </c>
      <c r="O16" s="18">
        <v>8.3131775179194303E-2</v>
      </c>
      <c r="P16" s="18">
        <v>0.12945204264367199</v>
      </c>
      <c r="Q16" s="18">
        <v>0.13195008500927999</v>
      </c>
      <c r="R16" s="18">
        <v>0.274938428371721</v>
      </c>
      <c r="S16" s="18"/>
      <c r="T16" s="18">
        <v>0.120168196098612</v>
      </c>
      <c r="U16" s="18">
        <v>0.14933137604828101</v>
      </c>
      <c r="V16" s="18"/>
      <c r="W16" s="18">
        <v>9.7811561184252993E-2</v>
      </c>
      <c r="X16" s="18">
        <v>0.14732381853520901</v>
      </c>
      <c r="Y16" s="18"/>
      <c r="Z16" s="18">
        <v>0.143489915419622</v>
      </c>
      <c r="AA16" s="18">
        <v>0.13458990920637801</v>
      </c>
    </row>
    <row r="17" spans="2:27" x14ac:dyDescent="0.3">
      <c r="B17" s="15" t="s">
        <v>55</v>
      </c>
      <c r="C17" s="19">
        <v>0.455979824713871</v>
      </c>
      <c r="D17" s="19">
        <v>0.52477594061612798</v>
      </c>
      <c r="E17" s="19">
        <v>0.39037136281268298</v>
      </c>
      <c r="F17" s="19"/>
      <c r="G17" s="19">
        <v>0.18024162688648299</v>
      </c>
      <c r="H17" s="19">
        <v>0.34615492017386401</v>
      </c>
      <c r="I17" s="19">
        <v>0.45033535086062099</v>
      </c>
      <c r="J17" s="19">
        <v>0.43323478087123202</v>
      </c>
      <c r="K17" s="19">
        <v>0.55915133697268804</v>
      </c>
      <c r="L17" s="19">
        <v>0.68228417551904197</v>
      </c>
      <c r="M17" s="19"/>
      <c r="N17" s="19">
        <v>0.482372230422902</v>
      </c>
      <c r="O17" s="19">
        <v>0.66520084680423097</v>
      </c>
      <c r="P17" s="19">
        <v>0.52864176519462702</v>
      </c>
      <c r="Q17" s="19">
        <v>0.47698568576492401</v>
      </c>
      <c r="R17" s="19">
        <v>0.101478078984166</v>
      </c>
      <c r="S17" s="19"/>
      <c r="T17" s="19">
        <v>0.457262786901729</v>
      </c>
      <c r="U17" s="19">
        <v>0.45517271707356999</v>
      </c>
      <c r="V17" s="19"/>
      <c r="W17" s="19">
        <v>0.60242158339656005</v>
      </c>
      <c r="X17" s="19">
        <v>0.42231703862587799</v>
      </c>
      <c r="Y17" s="19"/>
      <c r="Z17" s="19">
        <v>0.45985501928946898</v>
      </c>
      <c r="AA17" s="19">
        <v>0.45349201726805699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256</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0.112211579104492</v>
      </c>
      <c r="D9" s="14">
        <v>0.13627464833029401</v>
      </c>
      <c r="E9" s="14">
        <v>8.9158064689823097E-2</v>
      </c>
      <c r="F9" s="14"/>
      <c r="G9" s="14">
        <v>0.105678746275988</v>
      </c>
      <c r="H9" s="14">
        <v>0.132070150888</v>
      </c>
      <c r="I9" s="14">
        <v>0.128129230239939</v>
      </c>
      <c r="J9" s="14">
        <v>8.1974291390696105E-2</v>
      </c>
      <c r="K9" s="14">
        <v>8.2842381760879699E-2</v>
      </c>
      <c r="L9" s="14">
        <v>0.13169541451620201</v>
      </c>
      <c r="M9" s="14"/>
      <c r="N9" s="14">
        <v>0.152078114738919</v>
      </c>
      <c r="O9" s="14">
        <v>0.10600002222360699</v>
      </c>
      <c r="P9" s="14">
        <v>9.8423661647588603E-2</v>
      </c>
      <c r="Q9" s="14">
        <v>0.18049068039457</v>
      </c>
      <c r="R9" s="14">
        <v>8.6646574042672994E-2</v>
      </c>
      <c r="S9" s="14"/>
      <c r="T9" s="14">
        <v>0.11593958732969099</v>
      </c>
      <c r="U9" s="14">
        <v>0.109866300381441</v>
      </c>
      <c r="V9" s="14"/>
      <c r="W9" s="14">
        <v>0.10071811485191</v>
      </c>
      <c r="X9" s="14">
        <v>0.11485359892196099</v>
      </c>
      <c r="Y9" s="14"/>
      <c r="Z9" s="14">
        <v>0.12997200862540301</v>
      </c>
      <c r="AA9" s="14">
        <v>0.100809692582148</v>
      </c>
    </row>
    <row r="10" spans="2:27" x14ac:dyDescent="0.3">
      <c r="B10" s="15" t="s">
        <v>48</v>
      </c>
      <c r="C10" s="14">
        <v>0.292071690826609</v>
      </c>
      <c r="D10" s="14">
        <v>0.30382663083059602</v>
      </c>
      <c r="E10" s="14">
        <v>0.28172358717120399</v>
      </c>
      <c r="F10" s="14"/>
      <c r="G10" s="14">
        <v>0.33553651983906102</v>
      </c>
      <c r="H10" s="14">
        <v>0.30336722621969198</v>
      </c>
      <c r="I10" s="14">
        <v>0.268043817063503</v>
      </c>
      <c r="J10" s="14">
        <v>0.26468472947001598</v>
      </c>
      <c r="K10" s="14">
        <v>0.233789107291479</v>
      </c>
      <c r="L10" s="14">
        <v>0.334798436071154</v>
      </c>
      <c r="M10" s="14"/>
      <c r="N10" s="14">
        <v>0.38952445853156598</v>
      </c>
      <c r="O10" s="14">
        <v>0.30082057981136601</v>
      </c>
      <c r="P10" s="14">
        <v>0.19125023974111699</v>
      </c>
      <c r="Q10" s="14">
        <v>0.361934008272494</v>
      </c>
      <c r="R10" s="14">
        <v>0.26873655869212498</v>
      </c>
      <c r="S10" s="14"/>
      <c r="T10" s="14">
        <v>0.28003374227233102</v>
      </c>
      <c r="U10" s="14">
        <v>0.29964472793063102</v>
      </c>
      <c r="V10" s="14"/>
      <c r="W10" s="14">
        <v>0.30972459001403202</v>
      </c>
      <c r="X10" s="14">
        <v>0.28801379248856201</v>
      </c>
      <c r="Y10" s="14"/>
      <c r="Z10" s="14">
        <v>0.34101029912125902</v>
      </c>
      <c r="AA10" s="14">
        <v>0.260653956380485</v>
      </c>
    </row>
    <row r="11" spans="2:27" x14ac:dyDescent="0.3">
      <c r="B11" s="15" t="s">
        <v>49</v>
      </c>
      <c r="C11" s="14">
        <v>0.29679434345612399</v>
      </c>
      <c r="D11" s="14">
        <v>0.28247478472693699</v>
      </c>
      <c r="E11" s="14">
        <v>0.31191322579749797</v>
      </c>
      <c r="F11" s="14"/>
      <c r="G11" s="14">
        <v>0.28102887818983502</v>
      </c>
      <c r="H11" s="14">
        <v>0.26321829457764201</v>
      </c>
      <c r="I11" s="14">
        <v>0.22755193235362001</v>
      </c>
      <c r="J11" s="14">
        <v>0.32432227627462401</v>
      </c>
      <c r="K11" s="14">
        <v>0.31574607878733302</v>
      </c>
      <c r="L11" s="14">
        <v>0.35576334643785801</v>
      </c>
      <c r="M11" s="14"/>
      <c r="N11" s="14">
        <v>0.25906293631174598</v>
      </c>
      <c r="O11" s="14">
        <v>0.356128829545099</v>
      </c>
      <c r="P11" s="14">
        <v>0.26147519879362002</v>
      </c>
      <c r="Q11" s="14">
        <v>0.28826951255250199</v>
      </c>
      <c r="R11" s="14">
        <v>0.32585854301685502</v>
      </c>
      <c r="S11" s="14"/>
      <c r="T11" s="14">
        <v>0.27588928194856499</v>
      </c>
      <c r="U11" s="14">
        <v>0.30994565455741402</v>
      </c>
      <c r="V11" s="14"/>
      <c r="W11" s="14">
        <v>0.32751137559979998</v>
      </c>
      <c r="X11" s="14">
        <v>0.28973337333658999</v>
      </c>
      <c r="Y11" s="14"/>
      <c r="Z11" s="14">
        <v>0.26621689036191798</v>
      </c>
      <c r="AA11" s="14">
        <v>0.31642453595298797</v>
      </c>
    </row>
    <row r="12" spans="2:27" x14ac:dyDescent="0.3">
      <c r="B12" s="15" t="s">
        <v>50</v>
      </c>
      <c r="C12" s="14">
        <v>0.14060025504927001</v>
      </c>
      <c r="D12" s="14">
        <v>0.146139552301425</v>
      </c>
      <c r="E12" s="14">
        <v>0.13450128465016001</v>
      </c>
      <c r="F12" s="14"/>
      <c r="G12" s="14">
        <v>0.112202743773756</v>
      </c>
      <c r="H12" s="14">
        <v>0.163622431626126</v>
      </c>
      <c r="I12" s="14">
        <v>0.169151303529986</v>
      </c>
      <c r="J12" s="14">
        <v>0.147583269622204</v>
      </c>
      <c r="K12" s="14">
        <v>0.178390488182675</v>
      </c>
      <c r="L12" s="14">
        <v>8.6587968586027103E-2</v>
      </c>
      <c r="M12" s="14"/>
      <c r="N12" s="14">
        <v>9.2191194028355294E-2</v>
      </c>
      <c r="O12" s="14">
        <v>0.13013232152134099</v>
      </c>
      <c r="P12" s="14">
        <v>0.21133401150911299</v>
      </c>
      <c r="Q12" s="14">
        <v>0.121087751214615</v>
      </c>
      <c r="R12" s="14">
        <v>0.138585525098252</v>
      </c>
      <c r="S12" s="14"/>
      <c r="T12" s="14">
        <v>0.160993375809905</v>
      </c>
      <c r="U12" s="14">
        <v>0.127771004326793</v>
      </c>
      <c r="V12" s="14"/>
      <c r="W12" s="14">
        <v>0.121654105283512</v>
      </c>
      <c r="X12" s="14">
        <v>0.144955434831956</v>
      </c>
      <c r="Y12" s="14"/>
      <c r="Z12" s="14">
        <v>0.12842397913232501</v>
      </c>
      <c r="AA12" s="14">
        <v>0.14841721218458601</v>
      </c>
    </row>
    <row r="13" spans="2:27" x14ac:dyDescent="0.3">
      <c r="B13" s="15" t="s">
        <v>51</v>
      </c>
      <c r="C13" s="14">
        <v>0.10272957092954201</v>
      </c>
      <c r="D13" s="14">
        <v>0.106304021269268</v>
      </c>
      <c r="E13" s="14">
        <v>9.7019582887712605E-2</v>
      </c>
      <c r="F13" s="14"/>
      <c r="G13" s="14">
        <v>0.106635379733188</v>
      </c>
      <c r="H13" s="14">
        <v>8.9832391639196499E-2</v>
      </c>
      <c r="I13" s="14">
        <v>0.12949706631966201</v>
      </c>
      <c r="J13" s="14">
        <v>0.123228902538718</v>
      </c>
      <c r="K13" s="14">
        <v>0.12872588748980801</v>
      </c>
      <c r="L13" s="14">
        <v>5.4824484279794999E-2</v>
      </c>
      <c r="M13" s="14"/>
      <c r="N13" s="14">
        <v>4.1104610697979001E-2</v>
      </c>
      <c r="O13" s="14">
        <v>8.0500456801996301E-2</v>
      </c>
      <c r="P13" s="14">
        <v>0.22064910019594999</v>
      </c>
      <c r="Q13" s="14">
        <v>2.4587190304042598E-2</v>
      </c>
      <c r="R13" s="14">
        <v>0.109047152715877</v>
      </c>
      <c r="S13" s="14"/>
      <c r="T13" s="14">
        <v>0.114189241944872</v>
      </c>
      <c r="U13" s="14">
        <v>9.5520326479983597E-2</v>
      </c>
      <c r="V13" s="14"/>
      <c r="W13" s="14">
        <v>8.3460137551346195E-2</v>
      </c>
      <c r="X13" s="14">
        <v>0.107159064399724</v>
      </c>
      <c r="Y13" s="14"/>
      <c r="Z13" s="14">
        <v>8.8136525578700803E-2</v>
      </c>
      <c r="AA13" s="14">
        <v>0.112098051962605</v>
      </c>
    </row>
    <row r="14" spans="2:27" x14ac:dyDescent="0.3">
      <c r="B14" s="15" t="s">
        <v>52</v>
      </c>
      <c r="C14" s="14">
        <v>5.5592560633962597E-2</v>
      </c>
      <c r="D14" s="14">
        <v>2.4980362541480401E-2</v>
      </c>
      <c r="E14" s="14">
        <v>8.5684254803603102E-2</v>
      </c>
      <c r="F14" s="14"/>
      <c r="G14" s="14">
        <v>5.8917732188172402E-2</v>
      </c>
      <c r="H14" s="14">
        <v>4.7889505049343202E-2</v>
      </c>
      <c r="I14" s="14">
        <v>7.7626650493289706E-2</v>
      </c>
      <c r="J14" s="14">
        <v>5.8206530703741099E-2</v>
      </c>
      <c r="K14" s="14">
        <v>6.0506056487825997E-2</v>
      </c>
      <c r="L14" s="14">
        <v>3.6330350108964203E-2</v>
      </c>
      <c r="M14" s="14"/>
      <c r="N14" s="14">
        <v>6.6038685691435006E-2</v>
      </c>
      <c r="O14" s="14">
        <v>2.6417790096590298E-2</v>
      </c>
      <c r="P14" s="14">
        <v>1.6867788112610901E-2</v>
      </c>
      <c r="Q14" s="14">
        <v>2.3630857261775901E-2</v>
      </c>
      <c r="R14" s="14">
        <v>7.1125646434217094E-2</v>
      </c>
      <c r="S14" s="14"/>
      <c r="T14" s="14">
        <v>5.2954770694635001E-2</v>
      </c>
      <c r="U14" s="14">
        <v>5.7251986323736598E-2</v>
      </c>
      <c r="V14" s="14"/>
      <c r="W14" s="14">
        <v>5.69316766993999E-2</v>
      </c>
      <c r="X14" s="14">
        <v>5.52847360212066E-2</v>
      </c>
      <c r="Y14" s="14"/>
      <c r="Z14" s="14">
        <v>4.6240297180394699E-2</v>
      </c>
      <c r="AA14" s="14">
        <v>6.1596550937187099E-2</v>
      </c>
    </row>
    <row r="15" spans="2:27" x14ac:dyDescent="0.3">
      <c r="B15" s="15" t="s">
        <v>53</v>
      </c>
      <c r="C15" s="18">
        <v>0.40428326993110097</v>
      </c>
      <c r="D15" s="18">
        <v>0.44010127916088998</v>
      </c>
      <c r="E15" s="18">
        <v>0.37088165186102701</v>
      </c>
      <c r="F15" s="18"/>
      <c r="G15" s="18">
        <v>0.44121526611504802</v>
      </c>
      <c r="H15" s="18">
        <v>0.43543737710769198</v>
      </c>
      <c r="I15" s="18">
        <v>0.39617304730344099</v>
      </c>
      <c r="J15" s="18">
        <v>0.34665902086071199</v>
      </c>
      <c r="K15" s="18">
        <v>0.316631489052358</v>
      </c>
      <c r="L15" s="18">
        <v>0.46649385058735598</v>
      </c>
      <c r="M15" s="18"/>
      <c r="N15" s="18">
        <v>0.541602573270485</v>
      </c>
      <c r="O15" s="18">
        <v>0.406820602034973</v>
      </c>
      <c r="P15" s="18">
        <v>0.28967390138870602</v>
      </c>
      <c r="Q15" s="18">
        <v>0.54242468866706395</v>
      </c>
      <c r="R15" s="18">
        <v>0.35538313273479799</v>
      </c>
      <c r="S15" s="18"/>
      <c r="T15" s="18">
        <v>0.39597332960202197</v>
      </c>
      <c r="U15" s="18">
        <v>0.40951102831207298</v>
      </c>
      <c r="V15" s="18"/>
      <c r="W15" s="18">
        <v>0.41044270486594198</v>
      </c>
      <c r="X15" s="18">
        <v>0.40286739141052302</v>
      </c>
      <c r="Y15" s="18"/>
      <c r="Z15" s="18">
        <v>0.470982307746662</v>
      </c>
      <c r="AA15" s="18">
        <v>0.361463648962634</v>
      </c>
    </row>
    <row r="16" spans="2:27" x14ac:dyDescent="0.3">
      <c r="B16" s="15" t="s">
        <v>54</v>
      </c>
      <c r="C16" s="18">
        <v>0.243329825978812</v>
      </c>
      <c r="D16" s="18">
        <v>0.25244357357069303</v>
      </c>
      <c r="E16" s="18">
        <v>0.23152086753787199</v>
      </c>
      <c r="F16" s="18"/>
      <c r="G16" s="18">
        <v>0.21883812350694401</v>
      </c>
      <c r="H16" s="18">
        <v>0.25345482326532298</v>
      </c>
      <c r="I16" s="18">
        <v>0.29864836984964799</v>
      </c>
      <c r="J16" s="18">
        <v>0.27081217216092202</v>
      </c>
      <c r="K16" s="18">
        <v>0.30711637567248301</v>
      </c>
      <c r="L16" s="18">
        <v>0.14141245286582199</v>
      </c>
      <c r="M16" s="18"/>
      <c r="N16" s="18">
        <v>0.13329580472633401</v>
      </c>
      <c r="O16" s="18">
        <v>0.21063277832333699</v>
      </c>
      <c r="P16" s="18">
        <v>0.43198311170506298</v>
      </c>
      <c r="Q16" s="18">
        <v>0.14567494151865801</v>
      </c>
      <c r="R16" s="18">
        <v>0.24763267781412901</v>
      </c>
      <c r="S16" s="18"/>
      <c r="T16" s="18">
        <v>0.27518261775477698</v>
      </c>
      <c r="U16" s="18">
        <v>0.22329133080677699</v>
      </c>
      <c r="V16" s="18"/>
      <c r="W16" s="18">
        <v>0.20511424283485799</v>
      </c>
      <c r="X16" s="18">
        <v>0.25211449923168</v>
      </c>
      <c r="Y16" s="18"/>
      <c r="Z16" s="18">
        <v>0.216560504711025</v>
      </c>
      <c r="AA16" s="18">
        <v>0.260515264147192</v>
      </c>
    </row>
    <row r="17" spans="2:27" x14ac:dyDescent="0.3">
      <c r="B17" s="15" t="s">
        <v>55</v>
      </c>
      <c r="C17" s="19">
        <v>0.160953443952289</v>
      </c>
      <c r="D17" s="19">
        <v>0.18765770559019701</v>
      </c>
      <c r="E17" s="19">
        <v>0.13936078432315499</v>
      </c>
      <c r="F17" s="19"/>
      <c r="G17" s="19">
        <v>0.22237714260810401</v>
      </c>
      <c r="H17" s="19">
        <v>0.181982553842369</v>
      </c>
      <c r="I17" s="19">
        <v>9.7524677453792896E-2</v>
      </c>
      <c r="J17" s="19">
        <v>7.5846848699790206E-2</v>
      </c>
      <c r="K17" s="19">
        <v>9.5151133798756504E-3</v>
      </c>
      <c r="L17" s="19">
        <v>0.32508139772153399</v>
      </c>
      <c r="M17" s="19"/>
      <c r="N17" s="19">
        <v>0.40830676854415099</v>
      </c>
      <c r="O17" s="19">
        <v>0.19618782371163601</v>
      </c>
      <c r="P17" s="19">
        <v>-0.14230921031635799</v>
      </c>
      <c r="Q17" s="19">
        <v>0.396749747148406</v>
      </c>
      <c r="R17" s="19">
        <v>0.10775045492066899</v>
      </c>
      <c r="S17" s="19"/>
      <c r="T17" s="19">
        <v>0.12079071184724501</v>
      </c>
      <c r="U17" s="19">
        <v>0.18621969750529599</v>
      </c>
      <c r="V17" s="19"/>
      <c r="W17" s="19">
        <v>0.20532846203108401</v>
      </c>
      <c r="X17" s="19">
        <v>0.150752892178843</v>
      </c>
      <c r="Y17" s="19"/>
      <c r="Z17" s="19">
        <v>0.254421803035637</v>
      </c>
      <c r="AA17" s="19">
        <v>0.10094838481544199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262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257</v>
      </c>
      <c r="C9" s="14">
        <v>4.0068866534186003E-2</v>
      </c>
      <c r="D9" s="14">
        <v>4.9807358591005803E-2</v>
      </c>
      <c r="E9" s="14">
        <v>3.0718369022549E-2</v>
      </c>
      <c r="F9" s="14"/>
      <c r="G9" s="14">
        <v>6.6088230660185598E-2</v>
      </c>
      <c r="H9" s="14">
        <v>8.9019667936807503E-2</v>
      </c>
      <c r="I9" s="14">
        <v>4.5722305584542301E-2</v>
      </c>
      <c r="J9" s="14">
        <v>3.2266563443415497E-2</v>
      </c>
      <c r="K9" s="14">
        <v>1.2963040608562199E-2</v>
      </c>
      <c r="L9" s="14">
        <v>2.9279157956015999E-3</v>
      </c>
      <c r="M9" s="14"/>
      <c r="N9" s="14">
        <v>8.2051894151360702E-2</v>
      </c>
      <c r="O9" s="14">
        <v>4.5321665654654703E-2</v>
      </c>
      <c r="P9" s="14">
        <v>3.5202312576282098E-2</v>
      </c>
      <c r="Q9" s="14">
        <v>3.4858360600124899E-2</v>
      </c>
      <c r="R9" s="14">
        <v>0</v>
      </c>
      <c r="S9" s="14"/>
      <c r="T9" s="14">
        <v>6.18414909594679E-2</v>
      </c>
      <c r="U9" s="14">
        <v>2.6371774219729999E-2</v>
      </c>
      <c r="V9" s="14"/>
      <c r="W9" s="14">
        <v>1.0839369934171899E-2</v>
      </c>
      <c r="X9" s="14">
        <v>4.6787894633527602E-2</v>
      </c>
      <c r="Y9" s="14"/>
      <c r="Z9" s="14">
        <v>6.6302142337562403E-2</v>
      </c>
      <c r="AA9" s="14">
        <v>2.3227560220771801E-2</v>
      </c>
    </row>
    <row r="10" spans="2:27" x14ac:dyDescent="0.3">
      <c r="B10" s="15" t="s">
        <v>258</v>
      </c>
      <c r="C10" s="14">
        <v>0.14587568130782999</v>
      </c>
      <c r="D10" s="14">
        <v>0.15777999361907499</v>
      </c>
      <c r="E10" s="14">
        <v>0.13481879415200601</v>
      </c>
      <c r="F10" s="14"/>
      <c r="G10" s="14">
        <v>0.32610642042475002</v>
      </c>
      <c r="H10" s="14">
        <v>0.25661579572976001</v>
      </c>
      <c r="I10" s="14">
        <v>0.174521027061637</v>
      </c>
      <c r="J10" s="14">
        <v>8.7508255561592002E-2</v>
      </c>
      <c r="K10" s="14">
        <v>4.6458379849292797E-2</v>
      </c>
      <c r="L10" s="14">
        <v>2.68322349547928E-2</v>
      </c>
      <c r="M10" s="14"/>
      <c r="N10" s="14">
        <v>0.24708437760577301</v>
      </c>
      <c r="O10" s="14">
        <v>0.15587733088585601</v>
      </c>
      <c r="P10" s="14">
        <v>9.4163927045142204E-2</v>
      </c>
      <c r="Q10" s="14">
        <v>0.159672464922026</v>
      </c>
      <c r="R10" s="14">
        <v>0.13864825819019799</v>
      </c>
      <c r="S10" s="14"/>
      <c r="T10" s="14">
        <v>0.18481781688802501</v>
      </c>
      <c r="U10" s="14">
        <v>0.12137730134475</v>
      </c>
      <c r="V10" s="14"/>
      <c r="W10" s="14">
        <v>6.3342110423673104E-2</v>
      </c>
      <c r="X10" s="14">
        <v>0.164847796684917</v>
      </c>
      <c r="Y10" s="14"/>
      <c r="Z10" s="14">
        <v>0.20157813581327799</v>
      </c>
      <c r="AA10" s="14">
        <v>0.110115675360935</v>
      </c>
    </row>
    <row r="11" spans="2:27" x14ac:dyDescent="0.3">
      <c r="B11" s="15" t="s">
        <v>259</v>
      </c>
      <c r="C11" s="14">
        <v>0.23035077339048601</v>
      </c>
      <c r="D11" s="14">
        <v>0.21058135658091201</v>
      </c>
      <c r="E11" s="14">
        <v>0.249723747849564</v>
      </c>
      <c r="F11" s="14"/>
      <c r="G11" s="14">
        <v>0.24143805683251099</v>
      </c>
      <c r="H11" s="14">
        <v>0.30147174322158798</v>
      </c>
      <c r="I11" s="14">
        <v>0.24911277880000099</v>
      </c>
      <c r="J11" s="14">
        <v>0.264243926908447</v>
      </c>
      <c r="K11" s="14">
        <v>0.21155390561865201</v>
      </c>
      <c r="L11" s="14">
        <v>0.13513374703499401</v>
      </c>
      <c r="M11" s="14"/>
      <c r="N11" s="14">
        <v>0.22838310448698601</v>
      </c>
      <c r="O11" s="14">
        <v>0.21493709467584701</v>
      </c>
      <c r="P11" s="14">
        <v>0.18893015286377801</v>
      </c>
      <c r="Q11" s="14">
        <v>0.22083570662896301</v>
      </c>
      <c r="R11" s="14">
        <v>0.214601824026392</v>
      </c>
      <c r="S11" s="14"/>
      <c r="T11" s="14">
        <v>0.24560943423613699</v>
      </c>
      <c r="U11" s="14">
        <v>0.220751595904324</v>
      </c>
      <c r="V11" s="14"/>
      <c r="W11" s="14">
        <v>0.17942912732126701</v>
      </c>
      <c r="X11" s="14">
        <v>0.24205620833128699</v>
      </c>
      <c r="Y11" s="14"/>
      <c r="Z11" s="14">
        <v>0.2250685275897</v>
      </c>
      <c r="AA11" s="14">
        <v>0.233741883224446</v>
      </c>
    </row>
    <row r="12" spans="2:27" x14ac:dyDescent="0.3">
      <c r="B12" s="15" t="s">
        <v>260</v>
      </c>
      <c r="C12" s="14">
        <v>0.30483731463579999</v>
      </c>
      <c r="D12" s="14">
        <v>0.332596918518061</v>
      </c>
      <c r="E12" s="14">
        <v>0.27811673586615798</v>
      </c>
      <c r="F12" s="14"/>
      <c r="G12" s="14">
        <v>0.19917578307761499</v>
      </c>
      <c r="H12" s="14">
        <v>0.19439932908906199</v>
      </c>
      <c r="I12" s="14">
        <v>0.25998621493041402</v>
      </c>
      <c r="J12" s="14">
        <v>0.31452561446086102</v>
      </c>
      <c r="K12" s="14">
        <v>0.35593536668923398</v>
      </c>
      <c r="L12" s="14">
        <v>0.45907140205984498</v>
      </c>
      <c r="M12" s="14"/>
      <c r="N12" s="14">
        <v>0.26018295548784598</v>
      </c>
      <c r="O12" s="14">
        <v>0.33902933038464</v>
      </c>
      <c r="P12" s="14">
        <v>0.370120465911561</v>
      </c>
      <c r="Q12" s="14">
        <v>0.30444504067579498</v>
      </c>
      <c r="R12" s="14">
        <v>0.322236524342361</v>
      </c>
      <c r="S12" s="14"/>
      <c r="T12" s="14">
        <v>0.26512422770039901</v>
      </c>
      <c r="U12" s="14">
        <v>0.32982069776964901</v>
      </c>
      <c r="V12" s="14"/>
      <c r="W12" s="14">
        <v>0.38926020326000599</v>
      </c>
      <c r="X12" s="14">
        <v>0.28543089896412699</v>
      </c>
      <c r="Y12" s="14"/>
      <c r="Z12" s="14">
        <v>0.27413082254889498</v>
      </c>
      <c r="AA12" s="14">
        <v>0.32455034791925402</v>
      </c>
    </row>
    <row r="13" spans="2:27" x14ac:dyDescent="0.3">
      <c r="B13" s="15" t="s">
        <v>261</v>
      </c>
      <c r="C13" s="14">
        <v>0.15614276512679801</v>
      </c>
      <c r="D13" s="14">
        <v>0.18667593487561601</v>
      </c>
      <c r="E13" s="14">
        <v>0.126943588081253</v>
      </c>
      <c r="F13" s="14"/>
      <c r="G13" s="14">
        <v>5.4635856205475099E-2</v>
      </c>
      <c r="H13" s="14">
        <v>4.9192026159908399E-2</v>
      </c>
      <c r="I13" s="14">
        <v>0.11379265683793301</v>
      </c>
      <c r="J13" s="14">
        <v>0.15550166541541599</v>
      </c>
      <c r="K13" s="14">
        <v>0.262797506602167</v>
      </c>
      <c r="L13" s="14">
        <v>0.27385286018646299</v>
      </c>
      <c r="M13" s="14"/>
      <c r="N13" s="14">
        <v>9.0258293842731999E-2</v>
      </c>
      <c r="O13" s="14">
        <v>0.164085360975951</v>
      </c>
      <c r="P13" s="14">
        <v>0.26360016231682898</v>
      </c>
      <c r="Q13" s="14">
        <v>0.166773694880642</v>
      </c>
      <c r="R13" s="14">
        <v>0.105123679565241</v>
      </c>
      <c r="S13" s="14"/>
      <c r="T13" s="14">
        <v>0.13282678663997299</v>
      </c>
      <c r="U13" s="14">
        <v>0.17081077682340801</v>
      </c>
      <c r="V13" s="14"/>
      <c r="W13" s="14">
        <v>0.24536043588993001</v>
      </c>
      <c r="X13" s="14">
        <v>0.13563416571373099</v>
      </c>
      <c r="Y13" s="14"/>
      <c r="Z13" s="14">
        <v>0.135728187798173</v>
      </c>
      <c r="AA13" s="14">
        <v>0.169248568329844</v>
      </c>
    </row>
    <row r="14" spans="2:27" x14ac:dyDescent="0.3">
      <c r="B14" s="15" t="s">
        <v>52</v>
      </c>
      <c r="C14" s="23">
        <v>0.122724599004899</v>
      </c>
      <c r="D14" s="23">
        <v>6.2558437815329604E-2</v>
      </c>
      <c r="E14" s="23">
        <v>0.17967876502846999</v>
      </c>
      <c r="F14" s="23"/>
      <c r="G14" s="23">
        <v>0.112555652799463</v>
      </c>
      <c r="H14" s="23">
        <v>0.10930143786287499</v>
      </c>
      <c r="I14" s="23">
        <v>0.15686501678547299</v>
      </c>
      <c r="J14" s="23">
        <v>0.14595397421026801</v>
      </c>
      <c r="K14" s="23">
        <v>0.110291800632092</v>
      </c>
      <c r="L14" s="23">
        <v>0.102181839968303</v>
      </c>
      <c r="M14" s="23"/>
      <c r="N14" s="23">
        <v>9.2039374425303203E-2</v>
      </c>
      <c r="O14" s="23">
        <v>8.0749217423051495E-2</v>
      </c>
      <c r="P14" s="23">
        <v>4.7982979286407899E-2</v>
      </c>
      <c r="Q14" s="23">
        <v>0.113414732292449</v>
      </c>
      <c r="R14" s="23">
        <v>0.219389713875807</v>
      </c>
      <c r="S14" s="23"/>
      <c r="T14" s="23">
        <v>0.109780243575999</v>
      </c>
      <c r="U14" s="23">
        <v>0.13086785393813999</v>
      </c>
      <c r="V14" s="23"/>
      <c r="W14" s="23">
        <v>0.111768753170952</v>
      </c>
      <c r="X14" s="23">
        <v>0.12524303567240899</v>
      </c>
      <c r="Y14" s="23"/>
      <c r="Z14" s="23">
        <v>9.7192183912391997E-2</v>
      </c>
      <c r="AA14" s="23">
        <v>0.13911596494474901</v>
      </c>
    </row>
    <row r="15" spans="2:27" x14ac:dyDescent="0.3">
      <c r="B15" s="16"/>
    </row>
    <row r="16" spans="2:27" x14ac:dyDescent="0.3">
      <c r="B16" t="s">
        <v>57</v>
      </c>
    </row>
    <row r="17" spans="2:2" x14ac:dyDescent="0.3">
      <c r="B17" t="s">
        <v>58</v>
      </c>
    </row>
    <row r="19" spans="2:2" x14ac:dyDescent="0.3">
      <c r="B19"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A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273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263</v>
      </c>
      <c r="C9" s="14">
        <v>0.50216229692296399</v>
      </c>
      <c r="D9" s="14">
        <v>0.48822810183176002</v>
      </c>
      <c r="E9" s="14">
        <v>0.51465407939746499</v>
      </c>
      <c r="F9" s="14"/>
      <c r="G9" s="14">
        <v>0.35433855640898898</v>
      </c>
      <c r="H9" s="14">
        <v>0.42894267694111898</v>
      </c>
      <c r="I9" s="14">
        <v>0.47081719991005699</v>
      </c>
      <c r="J9" s="14">
        <v>0.51270118513071405</v>
      </c>
      <c r="K9" s="14">
        <v>0.57626695966592101</v>
      </c>
      <c r="L9" s="14">
        <v>0.627108116001586</v>
      </c>
      <c r="M9" s="14"/>
      <c r="N9" s="14">
        <v>0.49455233453287301</v>
      </c>
      <c r="O9" s="14">
        <v>0.56580658682183904</v>
      </c>
      <c r="P9" s="14">
        <v>0.57810089707537105</v>
      </c>
      <c r="Q9" s="14">
        <v>0.53443169940705004</v>
      </c>
      <c r="R9" s="14">
        <v>0.34576877509377002</v>
      </c>
      <c r="S9" s="14"/>
      <c r="T9" s="14">
        <v>0.45150618878124199</v>
      </c>
      <c r="U9" s="14">
        <v>0.53402990167081199</v>
      </c>
      <c r="V9" s="14"/>
      <c r="W9" s="14">
        <v>0.61404726892527794</v>
      </c>
      <c r="X9" s="14">
        <v>0.47644313107262798</v>
      </c>
      <c r="Y9" s="14"/>
      <c r="Z9" s="14">
        <v>0.478217840987746</v>
      </c>
      <c r="AA9" s="14">
        <v>0.517534220732081</v>
      </c>
    </row>
    <row r="10" spans="2:27" ht="43.2" x14ac:dyDescent="0.3">
      <c r="B10" s="15" t="s">
        <v>264</v>
      </c>
      <c r="C10" s="14">
        <v>0.471731589981151</v>
      </c>
      <c r="D10" s="14">
        <v>0.51621157224422598</v>
      </c>
      <c r="E10" s="14">
        <v>0.42810052503031099</v>
      </c>
      <c r="F10" s="14"/>
      <c r="G10" s="14">
        <v>0.30844337631440599</v>
      </c>
      <c r="H10" s="14">
        <v>0.42048699050173</v>
      </c>
      <c r="I10" s="14">
        <v>0.45983918381864602</v>
      </c>
      <c r="J10" s="14">
        <v>0.48364771357589897</v>
      </c>
      <c r="K10" s="14">
        <v>0.51614087536452802</v>
      </c>
      <c r="L10" s="14">
        <v>0.59211665418000603</v>
      </c>
      <c r="M10" s="14"/>
      <c r="N10" s="14">
        <v>0.45505015432655999</v>
      </c>
      <c r="O10" s="14">
        <v>0.53188254665378998</v>
      </c>
      <c r="P10" s="14">
        <v>0.551413682774472</v>
      </c>
      <c r="Q10" s="14">
        <v>0.48761547965052798</v>
      </c>
      <c r="R10" s="14">
        <v>0.29564886974253701</v>
      </c>
      <c r="S10" s="14"/>
      <c r="T10" s="14">
        <v>0.44250868553459499</v>
      </c>
      <c r="U10" s="14">
        <v>0.49011563097146099</v>
      </c>
      <c r="V10" s="14"/>
      <c r="W10" s="14">
        <v>0.55674049249659396</v>
      </c>
      <c r="X10" s="14">
        <v>0.452190466419852</v>
      </c>
      <c r="Y10" s="14"/>
      <c r="Z10" s="14">
        <v>0.47805000723047397</v>
      </c>
      <c r="AA10" s="14">
        <v>0.46767527611820198</v>
      </c>
    </row>
    <row r="11" spans="2:27" ht="43.2" x14ac:dyDescent="0.3">
      <c r="B11" s="15" t="s">
        <v>265</v>
      </c>
      <c r="C11" s="14">
        <v>0.26892807807056002</v>
      </c>
      <c r="D11" s="14">
        <v>0.286868989095239</v>
      </c>
      <c r="E11" s="14">
        <v>0.25121927642536102</v>
      </c>
      <c r="F11" s="14"/>
      <c r="G11" s="14">
        <v>0.32210429497488602</v>
      </c>
      <c r="H11" s="14">
        <v>0.22846369280488801</v>
      </c>
      <c r="I11" s="14">
        <v>0.24212439899857199</v>
      </c>
      <c r="J11" s="14">
        <v>0.26306990730170698</v>
      </c>
      <c r="K11" s="14">
        <v>0.27430277227748801</v>
      </c>
      <c r="L11" s="14">
        <v>0.289348779463794</v>
      </c>
      <c r="M11" s="14"/>
      <c r="N11" s="14">
        <v>0.33491888370103401</v>
      </c>
      <c r="O11" s="14">
        <v>0.23706730888864599</v>
      </c>
      <c r="P11" s="14">
        <v>0.21480467715162199</v>
      </c>
      <c r="Q11" s="14">
        <v>0.30488947399616001</v>
      </c>
      <c r="R11" s="14">
        <v>0.33920894169952898</v>
      </c>
      <c r="S11" s="14"/>
      <c r="T11" s="14">
        <v>0.233670115669904</v>
      </c>
      <c r="U11" s="14">
        <v>0.29110875580551498</v>
      </c>
      <c r="V11" s="14"/>
      <c r="W11" s="14">
        <v>0.28384295450084401</v>
      </c>
      <c r="X11" s="14">
        <v>0.26549957311870798</v>
      </c>
      <c r="Y11" s="14"/>
      <c r="Z11" s="14">
        <v>0.28168757748552298</v>
      </c>
      <c r="AA11" s="14">
        <v>0.26073670160412699</v>
      </c>
    </row>
    <row r="12" spans="2:27" ht="43.2" x14ac:dyDescent="0.3">
      <c r="B12" s="15" t="s">
        <v>266</v>
      </c>
      <c r="C12" s="14">
        <v>0.24806237680793</v>
      </c>
      <c r="D12" s="14">
        <v>0.26951062686201599</v>
      </c>
      <c r="E12" s="14">
        <v>0.22808409135626101</v>
      </c>
      <c r="F12" s="14"/>
      <c r="G12" s="14">
        <v>0.23163195867860001</v>
      </c>
      <c r="H12" s="14">
        <v>0.232112763577207</v>
      </c>
      <c r="I12" s="14">
        <v>0.26776759899464198</v>
      </c>
      <c r="J12" s="14">
        <v>0.222926829827781</v>
      </c>
      <c r="K12" s="14">
        <v>0.230672980609477</v>
      </c>
      <c r="L12" s="14">
        <v>0.287962801392186</v>
      </c>
      <c r="M12" s="14"/>
      <c r="N12" s="14">
        <v>0.25658268756513197</v>
      </c>
      <c r="O12" s="14">
        <v>0.30130008882319997</v>
      </c>
      <c r="P12" s="14">
        <v>0.28593883038636903</v>
      </c>
      <c r="Q12" s="14">
        <v>0.25435005858281101</v>
      </c>
      <c r="R12" s="14">
        <v>0.25137825208715397</v>
      </c>
      <c r="S12" s="14"/>
      <c r="T12" s="14">
        <v>0.25756991167820398</v>
      </c>
      <c r="U12" s="14">
        <v>0.24208121531552601</v>
      </c>
      <c r="V12" s="14"/>
      <c r="W12" s="14">
        <v>0.23556223646862301</v>
      </c>
      <c r="X12" s="14">
        <v>0.250935802763048</v>
      </c>
      <c r="Y12" s="14"/>
      <c r="Z12" s="14">
        <v>0.26742214351906302</v>
      </c>
      <c r="AA12" s="14">
        <v>0.23563374365581399</v>
      </c>
    </row>
    <row r="13" spans="2:27" ht="43.2" x14ac:dyDescent="0.3">
      <c r="B13" s="15" t="s">
        <v>267</v>
      </c>
      <c r="C13" s="14">
        <v>0.22339290144189</v>
      </c>
      <c r="D13" s="14">
        <v>0.211682727576742</v>
      </c>
      <c r="E13" s="14">
        <v>0.235682348965846</v>
      </c>
      <c r="F13" s="14"/>
      <c r="G13" s="14">
        <v>0.234899521334302</v>
      </c>
      <c r="H13" s="14">
        <v>0.269556382845487</v>
      </c>
      <c r="I13" s="14">
        <v>0.23028629362157901</v>
      </c>
      <c r="J13" s="14">
        <v>0.18537330954585399</v>
      </c>
      <c r="K13" s="14">
        <v>0.217146843731129</v>
      </c>
      <c r="L13" s="14">
        <v>0.20764338374505001</v>
      </c>
      <c r="M13" s="14"/>
      <c r="N13" s="14">
        <v>0.25502435517366501</v>
      </c>
      <c r="O13" s="14">
        <v>0.23453235389560201</v>
      </c>
      <c r="P13" s="14">
        <v>0.231985511445988</v>
      </c>
      <c r="Q13" s="14">
        <v>0.204363728059552</v>
      </c>
      <c r="R13" s="14">
        <v>0.22952961543141501</v>
      </c>
      <c r="S13" s="14"/>
      <c r="T13" s="14">
        <v>0.241872765410033</v>
      </c>
      <c r="U13" s="14">
        <v>0.21176727479321</v>
      </c>
      <c r="V13" s="14"/>
      <c r="W13" s="14">
        <v>0.23595972106655999</v>
      </c>
      <c r="X13" s="14">
        <v>0.220504147819719</v>
      </c>
      <c r="Y13" s="14"/>
      <c r="Z13" s="14">
        <v>0.24498702989329699</v>
      </c>
      <c r="AA13" s="14">
        <v>0.209529846955399</v>
      </c>
    </row>
    <row r="14" spans="2:27" ht="28.8" x14ac:dyDescent="0.3">
      <c r="B14" s="15" t="s">
        <v>268</v>
      </c>
      <c r="C14" s="14">
        <v>0.20723724873028099</v>
      </c>
      <c r="D14" s="14">
        <v>0.20733199461280299</v>
      </c>
      <c r="E14" s="14">
        <v>0.207942839685714</v>
      </c>
      <c r="F14" s="14"/>
      <c r="G14" s="14">
        <v>0.27834827980119198</v>
      </c>
      <c r="H14" s="14">
        <v>0.224586403583063</v>
      </c>
      <c r="I14" s="14">
        <v>0.19354306467018501</v>
      </c>
      <c r="J14" s="14">
        <v>0.18833111103843</v>
      </c>
      <c r="K14" s="14">
        <v>0.203469258837638</v>
      </c>
      <c r="L14" s="14">
        <v>0.17483852026084001</v>
      </c>
      <c r="M14" s="14"/>
      <c r="N14" s="14">
        <v>0.19339608598796801</v>
      </c>
      <c r="O14" s="14">
        <v>0.23806088672424799</v>
      </c>
      <c r="P14" s="14">
        <v>0.246635700027067</v>
      </c>
      <c r="Q14" s="14">
        <v>0.181988763310726</v>
      </c>
      <c r="R14" s="14">
        <v>0.17589274911827699</v>
      </c>
      <c r="S14" s="14"/>
      <c r="T14" s="14">
        <v>0.202512709538478</v>
      </c>
      <c r="U14" s="14">
        <v>0.210209442076814</v>
      </c>
      <c r="V14" s="14"/>
      <c r="W14" s="14">
        <v>0.19862987905079499</v>
      </c>
      <c r="X14" s="14">
        <v>0.20921583767176299</v>
      </c>
      <c r="Y14" s="14"/>
      <c r="Z14" s="14">
        <v>0.207087341542953</v>
      </c>
      <c r="AA14" s="14">
        <v>0.207333486534484</v>
      </c>
    </row>
    <row r="15" spans="2:27" ht="28.8" x14ac:dyDescent="0.3">
      <c r="B15" s="15" t="s">
        <v>269</v>
      </c>
      <c r="C15" s="14">
        <v>0.164736321432326</v>
      </c>
      <c r="D15" s="14">
        <v>0.17753326241395201</v>
      </c>
      <c r="E15" s="14">
        <v>0.15207982848826801</v>
      </c>
      <c r="F15" s="14"/>
      <c r="G15" s="14">
        <v>0.16626113920323901</v>
      </c>
      <c r="H15" s="14">
        <v>0.17525728982359001</v>
      </c>
      <c r="I15" s="14">
        <v>0.18034389126803099</v>
      </c>
      <c r="J15" s="14">
        <v>0.19071060054085001</v>
      </c>
      <c r="K15" s="14">
        <v>0.16287562764031299</v>
      </c>
      <c r="L15" s="14">
        <v>0.122708979277005</v>
      </c>
      <c r="M15" s="14"/>
      <c r="N15" s="14">
        <v>0.15697734217333001</v>
      </c>
      <c r="O15" s="14">
        <v>0.18252789203797501</v>
      </c>
      <c r="P15" s="14">
        <v>0.17313337810554499</v>
      </c>
      <c r="Q15" s="14">
        <v>0.187721945277602</v>
      </c>
      <c r="R15" s="14">
        <v>0.16106956793479699</v>
      </c>
      <c r="S15" s="14"/>
      <c r="T15" s="14">
        <v>0.179657810508213</v>
      </c>
      <c r="U15" s="14">
        <v>0.155349257688911</v>
      </c>
      <c r="V15" s="14"/>
      <c r="W15" s="14">
        <v>0.12518264018133701</v>
      </c>
      <c r="X15" s="14">
        <v>0.17382858529833101</v>
      </c>
      <c r="Y15" s="14"/>
      <c r="Z15" s="14">
        <v>0.15175958483347801</v>
      </c>
      <c r="AA15" s="14">
        <v>0.17306716038845801</v>
      </c>
    </row>
    <row r="16" spans="2:27" ht="28.8" x14ac:dyDescent="0.3">
      <c r="B16" s="15" t="s">
        <v>270</v>
      </c>
      <c r="C16" s="14">
        <v>0.150994753738457</v>
      </c>
      <c r="D16" s="14">
        <v>0.15177354713244101</v>
      </c>
      <c r="E16" s="14">
        <v>0.150816124158306</v>
      </c>
      <c r="F16" s="14"/>
      <c r="G16" s="14">
        <v>0.23986757810332399</v>
      </c>
      <c r="H16" s="14">
        <v>0.20823106403433</v>
      </c>
      <c r="I16" s="14">
        <v>0.13061028094764099</v>
      </c>
      <c r="J16" s="14">
        <v>0.13779087853920599</v>
      </c>
      <c r="K16" s="14">
        <v>0.103472013386414</v>
      </c>
      <c r="L16" s="14">
        <v>0.104557858781046</v>
      </c>
      <c r="M16" s="14"/>
      <c r="N16" s="14">
        <v>0.197653820565109</v>
      </c>
      <c r="O16" s="14">
        <v>0.11831391817369501</v>
      </c>
      <c r="P16" s="14">
        <v>9.9266786542039895E-2</v>
      </c>
      <c r="Q16" s="14">
        <v>0.16237292203256801</v>
      </c>
      <c r="R16" s="14">
        <v>0.24199753453484399</v>
      </c>
      <c r="S16" s="14"/>
      <c r="T16" s="14">
        <v>0.14685618991421201</v>
      </c>
      <c r="U16" s="14">
        <v>0.153598311749779</v>
      </c>
      <c r="V16" s="14"/>
      <c r="W16" s="14">
        <v>9.6013211009016899E-2</v>
      </c>
      <c r="X16" s="14">
        <v>0.16363344319656001</v>
      </c>
      <c r="Y16" s="14"/>
      <c r="Z16" s="14">
        <v>0.18037437956463401</v>
      </c>
      <c r="AA16" s="14">
        <v>0.13213354549207901</v>
      </c>
    </row>
    <row r="17" spans="2:27" ht="28.8" x14ac:dyDescent="0.3">
      <c r="B17" s="15" t="s">
        <v>271</v>
      </c>
      <c r="C17" s="14">
        <v>0.110729433970763</v>
      </c>
      <c r="D17" s="14">
        <v>0.13222795216285399</v>
      </c>
      <c r="E17" s="14">
        <v>9.0173222377990803E-2</v>
      </c>
      <c r="F17" s="14"/>
      <c r="G17" s="14">
        <v>0.115352336022089</v>
      </c>
      <c r="H17" s="14">
        <v>0.16697516740406099</v>
      </c>
      <c r="I17" s="14">
        <v>0.105501364140731</v>
      </c>
      <c r="J17" s="14">
        <v>8.9538841323630297E-2</v>
      </c>
      <c r="K17" s="14">
        <v>0.101201047545475</v>
      </c>
      <c r="L17" s="14">
        <v>8.9780204501010999E-2</v>
      </c>
      <c r="M17" s="14"/>
      <c r="N17" s="14">
        <v>0.14433998029592501</v>
      </c>
      <c r="O17" s="14">
        <v>9.7926258351509102E-2</v>
      </c>
      <c r="P17" s="14">
        <v>0.103940579596938</v>
      </c>
      <c r="Q17" s="14">
        <v>0.159085422044529</v>
      </c>
      <c r="R17" s="14">
        <v>9.9772874125728495E-2</v>
      </c>
      <c r="S17" s="14"/>
      <c r="T17" s="14">
        <v>0.121939278951362</v>
      </c>
      <c r="U17" s="14">
        <v>0.10367735432566</v>
      </c>
      <c r="V17" s="14"/>
      <c r="W17" s="14">
        <v>7.6242884907909203E-2</v>
      </c>
      <c r="X17" s="14">
        <v>0.118656908582233</v>
      </c>
      <c r="Y17" s="14"/>
      <c r="Z17" s="14">
        <v>0.13492292209638801</v>
      </c>
      <c r="AA17" s="14">
        <v>9.5197635831350005E-2</v>
      </c>
    </row>
    <row r="18" spans="2:27" x14ac:dyDescent="0.3">
      <c r="B18" s="15" t="s">
        <v>52</v>
      </c>
      <c r="C18" s="14">
        <v>8.1214426255185407E-2</v>
      </c>
      <c r="D18" s="14">
        <v>5.7305217018121399E-2</v>
      </c>
      <c r="E18" s="14">
        <v>0.10486264945111699</v>
      </c>
      <c r="F18" s="14"/>
      <c r="G18" s="14">
        <v>0.10204389355032401</v>
      </c>
      <c r="H18" s="14">
        <v>7.4593113359561605E-2</v>
      </c>
      <c r="I18" s="14">
        <v>8.7079432655610203E-2</v>
      </c>
      <c r="J18" s="14">
        <v>8.1803141707574495E-2</v>
      </c>
      <c r="K18" s="14">
        <v>8.7126903371519293E-2</v>
      </c>
      <c r="L18" s="14">
        <v>6.3538847246339E-2</v>
      </c>
      <c r="M18" s="14"/>
      <c r="N18" s="14">
        <v>4.5344332169759603E-2</v>
      </c>
      <c r="O18" s="14">
        <v>5.1717645437406201E-2</v>
      </c>
      <c r="P18" s="14">
        <v>5.0975925472200499E-2</v>
      </c>
      <c r="Q18" s="14">
        <v>4.9361229183298001E-2</v>
      </c>
      <c r="R18" s="14">
        <v>9.4348422516686806E-2</v>
      </c>
      <c r="S18" s="14"/>
      <c r="T18" s="14">
        <v>9.5135010421825594E-2</v>
      </c>
      <c r="U18" s="14">
        <v>7.2457028769367299E-2</v>
      </c>
      <c r="V18" s="14"/>
      <c r="W18" s="14">
        <v>7.8693653853985607E-2</v>
      </c>
      <c r="X18" s="14">
        <v>8.1793879977138897E-2</v>
      </c>
      <c r="Y18" s="14"/>
      <c r="Z18" s="14">
        <v>4.6035883927441901E-2</v>
      </c>
      <c r="AA18" s="14">
        <v>0.10379843792957499</v>
      </c>
    </row>
    <row r="19" spans="2:27" ht="28.8" x14ac:dyDescent="0.3">
      <c r="B19" s="15" t="s">
        <v>272</v>
      </c>
      <c r="C19" s="14">
        <v>3.6781210570785997E-2</v>
      </c>
      <c r="D19" s="14">
        <v>3.22681432050431E-2</v>
      </c>
      <c r="E19" s="14">
        <v>4.0518506723584202E-2</v>
      </c>
      <c r="F19" s="14"/>
      <c r="G19" s="14">
        <v>2.20061855246554E-2</v>
      </c>
      <c r="H19" s="14">
        <v>3.0743639967613999E-2</v>
      </c>
      <c r="I19" s="14">
        <v>4.0331668704093798E-2</v>
      </c>
      <c r="J19" s="14">
        <v>6.0266926530259501E-2</v>
      </c>
      <c r="K19" s="14">
        <v>3.3450152202227398E-2</v>
      </c>
      <c r="L19" s="14">
        <v>3.1831849192206801E-2</v>
      </c>
      <c r="M19" s="14"/>
      <c r="N19" s="14">
        <v>2.5326564227204799E-2</v>
      </c>
      <c r="O19" s="14">
        <v>2.0456945686915699E-2</v>
      </c>
      <c r="P19" s="14">
        <v>3.0180739729767599E-2</v>
      </c>
      <c r="Q19" s="14">
        <v>2.37864638952212E-2</v>
      </c>
      <c r="R19" s="14">
        <v>6.69889597684694E-2</v>
      </c>
      <c r="S19" s="14"/>
      <c r="T19" s="14">
        <v>4.0139950312419501E-2</v>
      </c>
      <c r="U19" s="14">
        <v>3.4668237536264503E-2</v>
      </c>
      <c r="V19" s="14"/>
      <c r="W19" s="14">
        <v>3.7313082784837998E-2</v>
      </c>
      <c r="X19" s="14">
        <v>3.6658948309469003E-2</v>
      </c>
      <c r="Y19" s="14"/>
      <c r="Z19" s="14">
        <v>4.6228018729005199E-2</v>
      </c>
      <c r="AA19" s="14">
        <v>3.07165242133105E-2</v>
      </c>
    </row>
    <row r="20" spans="2:27" x14ac:dyDescent="0.3">
      <c r="B20" s="15" t="s">
        <v>83</v>
      </c>
      <c r="C20" s="23">
        <v>1.1713581965132E-3</v>
      </c>
      <c r="D20" s="23">
        <v>1.6065212171377399E-3</v>
      </c>
      <c r="E20" s="23">
        <v>7.51148470614614E-4</v>
      </c>
      <c r="F20" s="23"/>
      <c r="G20" s="23">
        <v>0</v>
      </c>
      <c r="H20" s="23">
        <v>0</v>
      </c>
      <c r="I20" s="23">
        <v>2.5546566582026202E-3</v>
      </c>
      <c r="J20" s="23">
        <v>2.2338908635606901E-3</v>
      </c>
      <c r="K20" s="23">
        <v>0</v>
      </c>
      <c r="L20" s="23">
        <v>1.70294403093675E-3</v>
      </c>
      <c r="M20" s="23"/>
      <c r="N20" s="23">
        <v>3.2980266342439299E-3</v>
      </c>
      <c r="O20" s="23">
        <v>0</v>
      </c>
      <c r="P20" s="23">
        <v>0</v>
      </c>
      <c r="Q20" s="23">
        <v>0</v>
      </c>
      <c r="R20" s="23">
        <v>0</v>
      </c>
      <c r="S20" s="23"/>
      <c r="T20" s="23">
        <v>0</v>
      </c>
      <c r="U20" s="23">
        <v>1.9082561026887101E-3</v>
      </c>
      <c r="V20" s="23"/>
      <c r="W20" s="23">
        <v>1.91012291479816E-3</v>
      </c>
      <c r="X20" s="23">
        <v>1.0015372458179301E-3</v>
      </c>
      <c r="Y20" s="23"/>
      <c r="Z20" s="23">
        <v>2.9959531573685301E-3</v>
      </c>
      <c r="AA20" s="23">
        <v>0</v>
      </c>
    </row>
    <row r="21" spans="2:27" x14ac:dyDescent="0.3">
      <c r="B21" s="16"/>
    </row>
    <row r="22" spans="2:27" x14ac:dyDescent="0.3">
      <c r="B22" t="s">
        <v>57</v>
      </c>
    </row>
    <row r="23" spans="2:27" x14ac:dyDescent="0.3">
      <c r="B23" t="s">
        <v>58</v>
      </c>
    </row>
    <row r="25" spans="2:27" x14ac:dyDescent="0.3">
      <c r="B25"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281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274</v>
      </c>
      <c r="C9" s="14">
        <v>6.51956196130411E-2</v>
      </c>
      <c r="D9" s="14">
        <v>6.8637659734151896E-2</v>
      </c>
      <c r="E9" s="14">
        <v>6.2087242783931199E-2</v>
      </c>
      <c r="F9" s="14"/>
      <c r="G9" s="14">
        <v>5.5027373809702899E-2</v>
      </c>
      <c r="H9" s="14">
        <v>8.5196070456751302E-2</v>
      </c>
      <c r="I9" s="14">
        <v>8.4400797986978901E-2</v>
      </c>
      <c r="J9" s="14">
        <v>7.3956449190025794E-2</v>
      </c>
      <c r="K9" s="14">
        <v>6.2075675502837498E-2</v>
      </c>
      <c r="L9" s="14">
        <v>3.5110670996141E-2</v>
      </c>
      <c r="M9" s="14"/>
      <c r="N9" s="14">
        <v>5.9591162890419803E-2</v>
      </c>
      <c r="O9" s="14">
        <v>6.8427456147641993E-2</v>
      </c>
      <c r="P9" s="14">
        <v>7.4372100540922206E-2</v>
      </c>
      <c r="Q9" s="14">
        <v>6.5995043867911093E-2</v>
      </c>
      <c r="R9" s="14">
        <v>8.4506206745230697E-2</v>
      </c>
      <c r="S9" s="14"/>
      <c r="T9" s="14">
        <v>7.2940856497554399E-2</v>
      </c>
      <c r="U9" s="14">
        <v>6.03231144647264E-2</v>
      </c>
      <c r="V9" s="14"/>
      <c r="W9" s="14">
        <v>4.1092665670416501E-2</v>
      </c>
      <c r="X9" s="14">
        <v>7.0736201684425598E-2</v>
      </c>
      <c r="Y9" s="14"/>
      <c r="Z9" s="14">
        <v>7.7244949169473498E-2</v>
      </c>
      <c r="AA9" s="14">
        <v>5.74601598308878E-2</v>
      </c>
    </row>
    <row r="10" spans="2:27" x14ac:dyDescent="0.3">
      <c r="B10" s="15" t="s">
        <v>275</v>
      </c>
      <c r="C10" s="14">
        <v>0.254476836719293</v>
      </c>
      <c r="D10" s="14">
        <v>0.25110178109971198</v>
      </c>
      <c r="E10" s="14">
        <v>0.25794985485251198</v>
      </c>
      <c r="F10" s="14"/>
      <c r="G10" s="14">
        <v>0.30063382945278</v>
      </c>
      <c r="H10" s="14">
        <v>0.31370014092687798</v>
      </c>
      <c r="I10" s="14">
        <v>0.286974331358752</v>
      </c>
      <c r="J10" s="14">
        <v>0.27672916026093902</v>
      </c>
      <c r="K10" s="14">
        <v>0.17479402071331601</v>
      </c>
      <c r="L10" s="14">
        <v>0.184725876484021</v>
      </c>
      <c r="M10" s="14"/>
      <c r="N10" s="14">
        <v>0.27905751376722998</v>
      </c>
      <c r="O10" s="14">
        <v>0.23072117593272701</v>
      </c>
      <c r="P10" s="14">
        <v>0.31802606266712902</v>
      </c>
      <c r="Q10" s="14">
        <v>0.22912560528778</v>
      </c>
      <c r="R10" s="14">
        <v>0.31665020065541299</v>
      </c>
      <c r="S10" s="14"/>
      <c r="T10" s="14">
        <v>0.281773801718471</v>
      </c>
      <c r="U10" s="14">
        <v>0.23730439842269299</v>
      </c>
      <c r="V10" s="14"/>
      <c r="W10" s="14">
        <v>0.17941258434215199</v>
      </c>
      <c r="X10" s="14">
        <v>0.271731968679994</v>
      </c>
      <c r="Y10" s="14"/>
      <c r="Z10" s="14">
        <v>0.24324505541077099</v>
      </c>
      <c r="AA10" s="14">
        <v>0.26168744476076999</v>
      </c>
    </row>
    <row r="11" spans="2:27" x14ac:dyDescent="0.3">
      <c r="B11" s="15" t="s">
        <v>276</v>
      </c>
      <c r="C11" s="14">
        <v>0.25923174076573602</v>
      </c>
      <c r="D11" s="14">
        <v>0.263857173454561</v>
      </c>
      <c r="E11" s="14">
        <v>0.25571559496195501</v>
      </c>
      <c r="F11" s="14"/>
      <c r="G11" s="14">
        <v>0.21714041980585599</v>
      </c>
      <c r="H11" s="14">
        <v>0.211476732255207</v>
      </c>
      <c r="I11" s="14">
        <v>0.22698056551108101</v>
      </c>
      <c r="J11" s="14">
        <v>0.26499274650384402</v>
      </c>
      <c r="K11" s="14">
        <v>0.31854895133320699</v>
      </c>
      <c r="L11" s="14">
        <v>0.30773298980086999</v>
      </c>
      <c r="M11" s="14"/>
      <c r="N11" s="14">
        <v>0.20814346119708399</v>
      </c>
      <c r="O11" s="14">
        <v>0.27796457085267501</v>
      </c>
      <c r="P11" s="14">
        <v>0.25643568580954101</v>
      </c>
      <c r="Q11" s="14">
        <v>0.28168547893051299</v>
      </c>
      <c r="R11" s="14">
        <v>0.18738788193741199</v>
      </c>
      <c r="S11" s="14"/>
      <c r="T11" s="14">
        <v>0.23510679124494799</v>
      </c>
      <c r="U11" s="14">
        <v>0.27440867369827399</v>
      </c>
      <c r="V11" s="14"/>
      <c r="W11" s="14">
        <v>0.30440385249787699</v>
      </c>
      <c r="X11" s="14">
        <v>0.24884795988205499</v>
      </c>
      <c r="Y11" s="14"/>
      <c r="Z11" s="14">
        <v>0.24245745666517399</v>
      </c>
      <c r="AA11" s="14">
        <v>0.27000053909817501</v>
      </c>
    </row>
    <row r="12" spans="2:27" x14ac:dyDescent="0.3">
      <c r="B12" s="15" t="s">
        <v>277</v>
      </c>
      <c r="C12" s="14">
        <v>0.21280906653350701</v>
      </c>
      <c r="D12" s="14">
        <v>0.233697088186164</v>
      </c>
      <c r="E12" s="14">
        <v>0.191198646564083</v>
      </c>
      <c r="F12" s="14"/>
      <c r="G12" s="14">
        <v>0.20762619178004599</v>
      </c>
      <c r="H12" s="14">
        <v>0.23941713190425601</v>
      </c>
      <c r="I12" s="14">
        <v>0.211290428764945</v>
      </c>
      <c r="J12" s="14">
        <v>0.16909454799794099</v>
      </c>
      <c r="K12" s="14">
        <v>0.21535282047325499</v>
      </c>
      <c r="L12" s="14">
        <v>0.22958536085675099</v>
      </c>
      <c r="M12" s="14"/>
      <c r="N12" s="14">
        <v>0.25762678598261401</v>
      </c>
      <c r="O12" s="14">
        <v>0.23092333487984701</v>
      </c>
      <c r="P12" s="14">
        <v>0.17736084387324799</v>
      </c>
      <c r="Q12" s="14">
        <v>0.24411164635112501</v>
      </c>
      <c r="R12" s="14">
        <v>0.163571905802151</v>
      </c>
      <c r="S12" s="14"/>
      <c r="T12" s="14">
        <v>0.20518024040578101</v>
      </c>
      <c r="U12" s="14">
        <v>0.217608338026064</v>
      </c>
      <c r="V12" s="14"/>
      <c r="W12" s="14">
        <v>0.243028042687462</v>
      </c>
      <c r="X12" s="14">
        <v>0.20586258528922699</v>
      </c>
      <c r="Y12" s="14"/>
      <c r="Z12" s="14">
        <v>0.24937476185829299</v>
      </c>
      <c r="AA12" s="14">
        <v>0.189334526786991</v>
      </c>
    </row>
    <row r="13" spans="2:27" x14ac:dyDescent="0.3">
      <c r="B13" s="15" t="s">
        <v>278</v>
      </c>
      <c r="C13" s="14">
        <v>9.0533191651764405E-2</v>
      </c>
      <c r="D13" s="14">
        <v>0.121201763378847</v>
      </c>
      <c r="E13" s="14">
        <v>6.0949201687128897E-2</v>
      </c>
      <c r="F13" s="14"/>
      <c r="G13" s="14">
        <v>0.135076571189304</v>
      </c>
      <c r="H13" s="14">
        <v>6.3422374240489299E-2</v>
      </c>
      <c r="I13" s="14">
        <v>9.4817006288753794E-2</v>
      </c>
      <c r="J13" s="14">
        <v>7.02153628488347E-2</v>
      </c>
      <c r="K13" s="14">
        <v>8.5957474581307397E-2</v>
      </c>
      <c r="L13" s="14">
        <v>9.8989652070819098E-2</v>
      </c>
      <c r="M13" s="14"/>
      <c r="N13" s="14">
        <v>0.113014410774949</v>
      </c>
      <c r="O13" s="14">
        <v>0.104476166175951</v>
      </c>
      <c r="P13" s="14">
        <v>9.0503479821725102E-2</v>
      </c>
      <c r="Q13" s="14">
        <v>8.1548109779817607E-2</v>
      </c>
      <c r="R13" s="14">
        <v>5.4041998567664097E-2</v>
      </c>
      <c r="S13" s="14"/>
      <c r="T13" s="14">
        <v>9.5886485024078899E-2</v>
      </c>
      <c r="U13" s="14">
        <v>8.7165450947900694E-2</v>
      </c>
      <c r="V13" s="14"/>
      <c r="W13" s="14">
        <v>7.8293669251929099E-2</v>
      </c>
      <c r="X13" s="14">
        <v>9.3346708971353706E-2</v>
      </c>
      <c r="Y13" s="14"/>
      <c r="Z13" s="14">
        <v>0.102405983038688</v>
      </c>
      <c r="AA13" s="14">
        <v>8.2911066300697694E-2</v>
      </c>
    </row>
    <row r="14" spans="2:27" x14ac:dyDescent="0.3">
      <c r="B14" s="15" t="s">
        <v>102</v>
      </c>
      <c r="C14" s="14">
        <v>0.117753544716657</v>
      </c>
      <c r="D14" s="14">
        <v>6.1504534146564399E-2</v>
      </c>
      <c r="E14" s="14">
        <v>0.17209945915038899</v>
      </c>
      <c r="F14" s="14"/>
      <c r="G14" s="14">
        <v>8.4495613962311006E-2</v>
      </c>
      <c r="H14" s="14">
        <v>8.6787550216418194E-2</v>
      </c>
      <c r="I14" s="14">
        <v>9.5536870089489398E-2</v>
      </c>
      <c r="J14" s="14">
        <v>0.14501173319841501</v>
      </c>
      <c r="K14" s="14">
        <v>0.14327105739607701</v>
      </c>
      <c r="L14" s="14">
        <v>0.143855449791399</v>
      </c>
      <c r="M14" s="14"/>
      <c r="N14" s="14">
        <v>8.2566665387703297E-2</v>
      </c>
      <c r="O14" s="14">
        <v>8.7487296011157997E-2</v>
      </c>
      <c r="P14" s="14">
        <v>8.3301827287435098E-2</v>
      </c>
      <c r="Q14" s="14">
        <v>9.7534115782853703E-2</v>
      </c>
      <c r="R14" s="14">
        <v>0.19384180629212999</v>
      </c>
      <c r="S14" s="14"/>
      <c r="T14" s="14">
        <v>0.10911182510916601</v>
      </c>
      <c r="U14" s="14">
        <v>0.12319002444034199</v>
      </c>
      <c r="V14" s="14"/>
      <c r="W14" s="14">
        <v>0.153769185550164</v>
      </c>
      <c r="X14" s="14">
        <v>0.109474575492944</v>
      </c>
      <c r="Y14" s="14"/>
      <c r="Z14" s="14">
        <v>8.5271793857600697E-2</v>
      </c>
      <c r="AA14" s="14">
        <v>0.13860626322247799</v>
      </c>
    </row>
    <row r="15" spans="2:27" x14ac:dyDescent="0.3">
      <c r="B15" s="15" t="s">
        <v>279</v>
      </c>
      <c r="C15" s="18">
        <v>0.31967245633233499</v>
      </c>
      <c r="D15" s="18">
        <v>0.31973944083386402</v>
      </c>
      <c r="E15" s="18">
        <v>0.320037097636444</v>
      </c>
      <c r="F15" s="18"/>
      <c r="G15" s="18">
        <v>0.35566120326248302</v>
      </c>
      <c r="H15" s="18">
        <v>0.39889621138362902</v>
      </c>
      <c r="I15" s="18">
        <v>0.37137512934573103</v>
      </c>
      <c r="J15" s="18">
        <v>0.350685609450965</v>
      </c>
      <c r="K15" s="18">
        <v>0.236869696216153</v>
      </c>
      <c r="L15" s="18">
        <v>0.21983654748016199</v>
      </c>
      <c r="M15" s="18"/>
      <c r="N15" s="18">
        <v>0.33864867665765003</v>
      </c>
      <c r="O15" s="18">
        <v>0.29914863208036901</v>
      </c>
      <c r="P15" s="18">
        <v>0.39239816320805099</v>
      </c>
      <c r="Q15" s="18">
        <v>0.29512064915569097</v>
      </c>
      <c r="R15" s="18">
        <v>0.40115640740064301</v>
      </c>
      <c r="S15" s="18"/>
      <c r="T15" s="18">
        <v>0.35471465821602599</v>
      </c>
      <c r="U15" s="18">
        <v>0.29762751288742001</v>
      </c>
      <c r="V15" s="18"/>
      <c r="W15" s="18">
        <v>0.22050525001256799</v>
      </c>
      <c r="X15" s="18">
        <v>0.34246817036442001</v>
      </c>
      <c r="Y15" s="18"/>
      <c r="Z15" s="18">
        <v>0.32049000458024501</v>
      </c>
      <c r="AA15" s="18">
        <v>0.31914760459165797</v>
      </c>
    </row>
    <row r="16" spans="2:27" x14ac:dyDescent="0.3">
      <c r="B16" s="15" t="s">
        <v>280</v>
      </c>
      <c r="C16" s="18">
        <v>0.303342258185272</v>
      </c>
      <c r="D16" s="18">
        <v>0.354898851565011</v>
      </c>
      <c r="E16" s="18">
        <v>0.252147848251212</v>
      </c>
      <c r="F16" s="18"/>
      <c r="G16" s="18">
        <v>0.34270276296934998</v>
      </c>
      <c r="H16" s="18">
        <v>0.30283950614474597</v>
      </c>
      <c r="I16" s="18">
        <v>0.30610743505369897</v>
      </c>
      <c r="J16" s="18">
        <v>0.239309910846776</v>
      </c>
      <c r="K16" s="18">
        <v>0.30131029505456203</v>
      </c>
      <c r="L16" s="18">
        <v>0.32857501292757002</v>
      </c>
      <c r="M16" s="18"/>
      <c r="N16" s="18">
        <v>0.37064119675756302</v>
      </c>
      <c r="O16" s="18">
        <v>0.33539950105579802</v>
      </c>
      <c r="P16" s="18">
        <v>0.26786432369497298</v>
      </c>
      <c r="Q16" s="18">
        <v>0.325659756130942</v>
      </c>
      <c r="R16" s="18">
        <v>0.21761390436981501</v>
      </c>
      <c r="S16" s="18"/>
      <c r="T16" s="18">
        <v>0.30106672542986002</v>
      </c>
      <c r="U16" s="18">
        <v>0.30477378897396501</v>
      </c>
      <c r="V16" s="18"/>
      <c r="W16" s="18">
        <v>0.32132171193939102</v>
      </c>
      <c r="X16" s="18">
        <v>0.29920929426058102</v>
      </c>
      <c r="Y16" s="18"/>
      <c r="Z16" s="18">
        <v>0.35178074489698102</v>
      </c>
      <c r="AA16" s="18">
        <v>0.27224559308768798</v>
      </c>
    </row>
    <row r="17" spans="2:27" x14ac:dyDescent="0.3">
      <c r="B17" s="15" t="s">
        <v>55</v>
      </c>
      <c r="C17" s="19">
        <v>1.63301981470628E-2</v>
      </c>
      <c r="D17" s="19">
        <v>-3.5159410731147901E-2</v>
      </c>
      <c r="E17" s="19">
        <v>6.7889249385231304E-2</v>
      </c>
      <c r="F17" s="19"/>
      <c r="G17" s="19">
        <v>1.2958440293133099E-2</v>
      </c>
      <c r="H17" s="19">
        <v>9.60567052388831E-2</v>
      </c>
      <c r="I17" s="19">
        <v>6.5267694292032302E-2</v>
      </c>
      <c r="J17" s="19">
        <v>0.111375698604189</v>
      </c>
      <c r="K17" s="19">
        <v>-6.4440598838408594E-2</v>
      </c>
      <c r="L17" s="19">
        <v>-0.10873846544740801</v>
      </c>
      <c r="M17" s="19"/>
      <c r="N17" s="19">
        <v>-3.19925200999134E-2</v>
      </c>
      <c r="O17" s="19">
        <v>-3.6250868975428799E-2</v>
      </c>
      <c r="P17" s="19">
        <v>0.124533839513078</v>
      </c>
      <c r="Q17" s="19">
        <v>-3.0539106975251602E-2</v>
      </c>
      <c r="R17" s="19">
        <v>0.183542503030828</v>
      </c>
      <c r="S17" s="19"/>
      <c r="T17" s="19">
        <v>5.36479327861656E-2</v>
      </c>
      <c r="U17" s="19">
        <v>-7.1462760865454401E-3</v>
      </c>
      <c r="V17" s="19"/>
      <c r="W17" s="19">
        <v>-0.100816461926823</v>
      </c>
      <c r="X17" s="19">
        <v>4.3258876103839099E-2</v>
      </c>
      <c r="Y17" s="19"/>
      <c r="Z17" s="19">
        <v>-3.1290740316736301E-2</v>
      </c>
      <c r="AA17" s="19">
        <v>4.6902011503969797E-2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282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274</v>
      </c>
      <c r="C9" s="14">
        <v>7.7368736563090595E-2</v>
      </c>
      <c r="D9" s="14">
        <v>7.1483128198305199E-2</v>
      </c>
      <c r="E9" s="14">
        <v>8.3411054542793794E-2</v>
      </c>
      <c r="F9" s="14"/>
      <c r="G9" s="14">
        <v>7.7035139581950102E-2</v>
      </c>
      <c r="H9" s="14">
        <v>0.11573446477052</v>
      </c>
      <c r="I9" s="14">
        <v>8.5545719826425504E-2</v>
      </c>
      <c r="J9" s="14">
        <v>9.6035312273904896E-2</v>
      </c>
      <c r="K9" s="14">
        <v>4.2450666151468502E-2</v>
      </c>
      <c r="L9" s="14">
        <v>4.8091710084733799E-2</v>
      </c>
      <c r="M9" s="14"/>
      <c r="N9" s="14">
        <v>9.3951302951656601E-2</v>
      </c>
      <c r="O9" s="14">
        <v>7.3016214599898502E-2</v>
      </c>
      <c r="P9" s="14">
        <v>8.5898916481360693E-2</v>
      </c>
      <c r="Q9" s="14">
        <v>7.0675265510547994E-2</v>
      </c>
      <c r="R9" s="14">
        <v>8.3467379985981097E-2</v>
      </c>
      <c r="S9" s="14"/>
      <c r="T9" s="14">
        <v>8.2223536877463796E-2</v>
      </c>
      <c r="U9" s="14">
        <v>7.4314596337486702E-2</v>
      </c>
      <c r="V9" s="14"/>
      <c r="W9" s="14">
        <v>4.0458634285647201E-2</v>
      </c>
      <c r="X9" s="14">
        <v>8.5853316976685495E-2</v>
      </c>
      <c r="Y9" s="14"/>
      <c r="Z9" s="14">
        <v>8.2792868466982805E-2</v>
      </c>
      <c r="AA9" s="14">
        <v>7.3886538321342496E-2</v>
      </c>
    </row>
    <row r="10" spans="2:27" x14ac:dyDescent="0.3">
      <c r="B10" s="15" t="s">
        <v>275</v>
      </c>
      <c r="C10" s="14">
        <v>0.22402353052369001</v>
      </c>
      <c r="D10" s="14">
        <v>0.20637508992644499</v>
      </c>
      <c r="E10" s="14">
        <v>0.24131014622552699</v>
      </c>
      <c r="F10" s="14"/>
      <c r="G10" s="14">
        <v>0.20703577388741901</v>
      </c>
      <c r="H10" s="14">
        <v>0.27992249235792799</v>
      </c>
      <c r="I10" s="14">
        <v>0.26685275193067498</v>
      </c>
      <c r="J10" s="14">
        <v>0.24675981643831299</v>
      </c>
      <c r="K10" s="14">
        <v>0.17929848145541599</v>
      </c>
      <c r="L10" s="14">
        <v>0.166718151438811</v>
      </c>
      <c r="M10" s="14"/>
      <c r="N10" s="14">
        <v>0.20820233343860201</v>
      </c>
      <c r="O10" s="14">
        <v>0.20338835055208199</v>
      </c>
      <c r="P10" s="14">
        <v>0.271115765302329</v>
      </c>
      <c r="Q10" s="14">
        <v>0.18332458460769099</v>
      </c>
      <c r="R10" s="14">
        <v>0.31248766801838901</v>
      </c>
      <c r="S10" s="14"/>
      <c r="T10" s="14">
        <v>0.249100648783039</v>
      </c>
      <c r="U10" s="14">
        <v>0.208247591111444</v>
      </c>
      <c r="V10" s="14"/>
      <c r="W10" s="14">
        <v>0.18205354936280299</v>
      </c>
      <c r="X10" s="14">
        <v>0.23367123286382199</v>
      </c>
      <c r="Y10" s="14"/>
      <c r="Z10" s="14">
        <v>0.22588153171206701</v>
      </c>
      <c r="AA10" s="14">
        <v>0.222830726110749</v>
      </c>
    </row>
    <row r="11" spans="2:27" x14ac:dyDescent="0.3">
      <c r="B11" s="15" t="s">
        <v>276</v>
      </c>
      <c r="C11" s="14">
        <v>0.25267861302989703</v>
      </c>
      <c r="D11" s="14">
        <v>0.25273134769782701</v>
      </c>
      <c r="E11" s="14">
        <v>0.25236615608967999</v>
      </c>
      <c r="F11" s="14"/>
      <c r="G11" s="14">
        <v>0.25358316946227499</v>
      </c>
      <c r="H11" s="14">
        <v>0.23463622725347399</v>
      </c>
      <c r="I11" s="14">
        <v>0.239188172694554</v>
      </c>
      <c r="J11" s="14">
        <v>0.235794328733925</v>
      </c>
      <c r="K11" s="14">
        <v>0.27052097443391399</v>
      </c>
      <c r="L11" s="14">
        <v>0.279395912834773</v>
      </c>
      <c r="M11" s="14"/>
      <c r="N11" s="14">
        <v>0.23284720382732399</v>
      </c>
      <c r="O11" s="14">
        <v>0.26431642231285501</v>
      </c>
      <c r="P11" s="14">
        <v>0.263234283425688</v>
      </c>
      <c r="Q11" s="14">
        <v>0.28243679255948001</v>
      </c>
      <c r="R11" s="14">
        <v>0.135156499295227</v>
      </c>
      <c r="S11" s="14"/>
      <c r="T11" s="14">
        <v>0.248404048964911</v>
      </c>
      <c r="U11" s="14">
        <v>0.255367728382209</v>
      </c>
      <c r="V11" s="14"/>
      <c r="W11" s="14">
        <v>0.26181278219320098</v>
      </c>
      <c r="X11" s="14">
        <v>0.25057892790318298</v>
      </c>
      <c r="Y11" s="14"/>
      <c r="Z11" s="14">
        <v>0.23634170458734399</v>
      </c>
      <c r="AA11" s="14">
        <v>0.26316662380512001</v>
      </c>
    </row>
    <row r="12" spans="2:27" x14ac:dyDescent="0.3">
      <c r="B12" s="15" t="s">
        <v>277</v>
      </c>
      <c r="C12" s="14">
        <v>0.215334941083865</v>
      </c>
      <c r="D12" s="14">
        <v>0.25198066623741999</v>
      </c>
      <c r="E12" s="14">
        <v>0.180397836184259</v>
      </c>
      <c r="F12" s="14"/>
      <c r="G12" s="14">
        <v>0.22033960426466101</v>
      </c>
      <c r="H12" s="14">
        <v>0.195820777556348</v>
      </c>
      <c r="I12" s="14">
        <v>0.19170440690078899</v>
      </c>
      <c r="J12" s="14">
        <v>0.20764353742977101</v>
      </c>
      <c r="K12" s="14">
        <v>0.249544248267628</v>
      </c>
      <c r="L12" s="14">
        <v>0.23033078963306999</v>
      </c>
      <c r="M12" s="14"/>
      <c r="N12" s="14">
        <v>0.26661548444168298</v>
      </c>
      <c r="O12" s="14">
        <v>0.243599638979758</v>
      </c>
      <c r="P12" s="14">
        <v>0.17744503992881</v>
      </c>
      <c r="Q12" s="14">
        <v>0.20450814997771899</v>
      </c>
      <c r="R12" s="14">
        <v>0.17858192695300501</v>
      </c>
      <c r="S12" s="14"/>
      <c r="T12" s="14">
        <v>0.197185098129943</v>
      </c>
      <c r="U12" s="14">
        <v>0.22675295250852801</v>
      </c>
      <c r="V12" s="14"/>
      <c r="W12" s="14">
        <v>0.25703443185841401</v>
      </c>
      <c r="X12" s="14">
        <v>0.20574941677338901</v>
      </c>
      <c r="Y12" s="14"/>
      <c r="Z12" s="14">
        <v>0.24654866963101699</v>
      </c>
      <c r="AA12" s="14">
        <v>0.195296270824519</v>
      </c>
    </row>
    <row r="13" spans="2:27" x14ac:dyDescent="0.3">
      <c r="B13" s="15" t="s">
        <v>278</v>
      </c>
      <c r="C13" s="14">
        <v>0.11503296225779699</v>
      </c>
      <c r="D13" s="14">
        <v>0.15151985213017999</v>
      </c>
      <c r="E13" s="14">
        <v>7.9055505747028507E-2</v>
      </c>
      <c r="F13" s="14"/>
      <c r="G13" s="14">
        <v>0.160777294805901</v>
      </c>
      <c r="H13" s="14">
        <v>9.1934720079273793E-2</v>
      </c>
      <c r="I13" s="14">
        <v>0.105704841333603</v>
      </c>
      <c r="J13" s="14">
        <v>8.0452155096103206E-2</v>
      </c>
      <c r="K13" s="14">
        <v>0.11476273688069</v>
      </c>
      <c r="L13" s="14">
        <v>0.13915320779458101</v>
      </c>
      <c r="M13" s="14"/>
      <c r="N13" s="14">
        <v>0.121010490111446</v>
      </c>
      <c r="O13" s="14">
        <v>0.124663877568589</v>
      </c>
      <c r="P13" s="14">
        <v>0.115256894762804</v>
      </c>
      <c r="Q13" s="14">
        <v>0.16977816203071899</v>
      </c>
      <c r="R13" s="14">
        <v>9.7667983862233604E-2</v>
      </c>
      <c r="S13" s="14"/>
      <c r="T13" s="14">
        <v>0.113735921212793</v>
      </c>
      <c r="U13" s="14">
        <v>0.11584892686463601</v>
      </c>
      <c r="V13" s="14"/>
      <c r="W13" s="14">
        <v>0.116966056720102</v>
      </c>
      <c r="X13" s="14">
        <v>0.114588598942593</v>
      </c>
      <c r="Y13" s="14"/>
      <c r="Z13" s="14">
        <v>0.12271032389834099</v>
      </c>
      <c r="AA13" s="14">
        <v>0.110104229756512</v>
      </c>
    </row>
    <row r="14" spans="2:27" x14ac:dyDescent="0.3">
      <c r="B14" s="15" t="s">
        <v>52</v>
      </c>
      <c r="C14" s="14">
        <v>0.115561216541661</v>
      </c>
      <c r="D14" s="14">
        <v>6.5909915809822403E-2</v>
      </c>
      <c r="E14" s="14">
        <v>0.163459301210712</v>
      </c>
      <c r="F14" s="14"/>
      <c r="G14" s="14">
        <v>8.1229017997794195E-2</v>
      </c>
      <c r="H14" s="14">
        <v>8.1951317982455696E-2</v>
      </c>
      <c r="I14" s="14">
        <v>0.11100410731395299</v>
      </c>
      <c r="J14" s="14">
        <v>0.13331485002798299</v>
      </c>
      <c r="K14" s="14">
        <v>0.143422892810883</v>
      </c>
      <c r="L14" s="14">
        <v>0.13631022821402999</v>
      </c>
      <c r="M14" s="14"/>
      <c r="N14" s="14">
        <v>7.7373185229289099E-2</v>
      </c>
      <c r="O14" s="14">
        <v>9.1015495986817796E-2</v>
      </c>
      <c r="P14" s="14">
        <v>8.7049100099008306E-2</v>
      </c>
      <c r="Q14" s="14">
        <v>8.9277045313841299E-2</v>
      </c>
      <c r="R14" s="14">
        <v>0.19263854188516399</v>
      </c>
      <c r="S14" s="14"/>
      <c r="T14" s="14">
        <v>0.10935074603184999</v>
      </c>
      <c r="U14" s="14">
        <v>0.119468204795696</v>
      </c>
      <c r="V14" s="14"/>
      <c r="W14" s="14">
        <v>0.141674545579833</v>
      </c>
      <c r="X14" s="14">
        <v>0.109558506540328</v>
      </c>
      <c r="Y14" s="14"/>
      <c r="Z14" s="14">
        <v>8.5724901704247E-2</v>
      </c>
      <c r="AA14" s="14">
        <v>0.13471561118175701</v>
      </c>
    </row>
    <row r="15" spans="2:27" x14ac:dyDescent="0.3">
      <c r="B15" s="15" t="s">
        <v>279</v>
      </c>
      <c r="C15" s="18">
        <v>0.30139226708678002</v>
      </c>
      <c r="D15" s="18">
        <v>0.27785821812475098</v>
      </c>
      <c r="E15" s="18">
        <v>0.32472120076832001</v>
      </c>
      <c r="F15" s="18"/>
      <c r="G15" s="18">
        <v>0.28407091346936902</v>
      </c>
      <c r="H15" s="18">
        <v>0.39565695712844901</v>
      </c>
      <c r="I15" s="18">
        <v>0.35239847175710098</v>
      </c>
      <c r="J15" s="18">
        <v>0.34279512871221701</v>
      </c>
      <c r="K15" s="18">
        <v>0.22174914760688499</v>
      </c>
      <c r="L15" s="18">
        <v>0.214809861523545</v>
      </c>
      <c r="M15" s="18"/>
      <c r="N15" s="18">
        <v>0.302153636390259</v>
      </c>
      <c r="O15" s="18">
        <v>0.27640456515197998</v>
      </c>
      <c r="P15" s="18">
        <v>0.35701468178369</v>
      </c>
      <c r="Q15" s="18">
        <v>0.253999850118239</v>
      </c>
      <c r="R15" s="18">
        <v>0.39595504800436998</v>
      </c>
      <c r="S15" s="18"/>
      <c r="T15" s="18">
        <v>0.33132418566050198</v>
      </c>
      <c r="U15" s="18">
        <v>0.28256218744893102</v>
      </c>
      <c r="V15" s="18"/>
      <c r="W15" s="18">
        <v>0.22251218364845099</v>
      </c>
      <c r="X15" s="18">
        <v>0.31952454984050699</v>
      </c>
      <c r="Y15" s="18"/>
      <c r="Z15" s="18">
        <v>0.30867440017905001</v>
      </c>
      <c r="AA15" s="18">
        <v>0.29671726443209201</v>
      </c>
    </row>
    <row r="16" spans="2:27" x14ac:dyDescent="0.3">
      <c r="B16" s="15" t="s">
        <v>280</v>
      </c>
      <c r="C16" s="18">
        <v>0.33036790334166199</v>
      </c>
      <c r="D16" s="18">
        <v>0.40350051836759998</v>
      </c>
      <c r="E16" s="18">
        <v>0.259453341931287</v>
      </c>
      <c r="F16" s="18"/>
      <c r="G16" s="18">
        <v>0.38111689907056201</v>
      </c>
      <c r="H16" s="18">
        <v>0.28775549763562203</v>
      </c>
      <c r="I16" s="18">
        <v>0.29740924823439202</v>
      </c>
      <c r="J16" s="18">
        <v>0.28809569252587403</v>
      </c>
      <c r="K16" s="18">
        <v>0.364306985148318</v>
      </c>
      <c r="L16" s="18">
        <v>0.36948399742765098</v>
      </c>
      <c r="M16" s="18"/>
      <c r="N16" s="18">
        <v>0.38762597455312803</v>
      </c>
      <c r="O16" s="18">
        <v>0.36826351654834699</v>
      </c>
      <c r="P16" s="18">
        <v>0.29270193469161399</v>
      </c>
      <c r="Q16" s="18">
        <v>0.37428631200843898</v>
      </c>
      <c r="R16" s="18">
        <v>0.27624991081523897</v>
      </c>
      <c r="S16" s="18"/>
      <c r="T16" s="18">
        <v>0.31092101934273603</v>
      </c>
      <c r="U16" s="18">
        <v>0.342601879373164</v>
      </c>
      <c r="V16" s="18"/>
      <c r="W16" s="18">
        <v>0.37400048857851598</v>
      </c>
      <c r="X16" s="18">
        <v>0.32033801571598203</v>
      </c>
      <c r="Y16" s="18"/>
      <c r="Z16" s="18">
        <v>0.36925899352935898</v>
      </c>
      <c r="AA16" s="18">
        <v>0.30540050058103102</v>
      </c>
    </row>
    <row r="17" spans="2:27" x14ac:dyDescent="0.3">
      <c r="B17" s="15" t="s">
        <v>55</v>
      </c>
      <c r="C17" s="19">
        <v>-2.89756362548814E-2</v>
      </c>
      <c r="D17" s="19">
        <v>-0.125642300242849</v>
      </c>
      <c r="E17" s="19">
        <v>6.5267858837032899E-2</v>
      </c>
      <c r="F17" s="19"/>
      <c r="G17" s="19">
        <v>-9.7045985601192902E-2</v>
      </c>
      <c r="H17" s="19">
        <v>0.10790145949282599</v>
      </c>
      <c r="I17" s="19">
        <v>5.4989223522708998E-2</v>
      </c>
      <c r="J17" s="19">
        <v>5.4699436186343701E-2</v>
      </c>
      <c r="K17" s="19">
        <v>-0.142557837541433</v>
      </c>
      <c r="L17" s="19">
        <v>-0.154674135904106</v>
      </c>
      <c r="M17" s="19"/>
      <c r="N17" s="19">
        <v>-8.5472338162869296E-2</v>
      </c>
      <c r="O17" s="19">
        <v>-9.18589513963671E-2</v>
      </c>
      <c r="P17" s="19">
        <v>6.4312747092075601E-2</v>
      </c>
      <c r="Q17" s="19">
        <v>-0.120286461890199</v>
      </c>
      <c r="R17" s="19">
        <v>0.11970513718913101</v>
      </c>
      <c r="S17" s="19"/>
      <c r="T17" s="19">
        <v>2.04031663177663E-2</v>
      </c>
      <c r="U17" s="19">
        <v>-6.00396919242333E-2</v>
      </c>
      <c r="V17" s="19"/>
      <c r="W17" s="19">
        <v>-0.15148830493006499</v>
      </c>
      <c r="X17" s="19">
        <v>-8.1346587547437299E-4</v>
      </c>
      <c r="Y17" s="19"/>
      <c r="Z17" s="19">
        <v>-6.0584593350308399E-2</v>
      </c>
      <c r="AA17" s="19">
        <v>-8.6832361489389605E-3</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283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231</v>
      </c>
      <c r="C9" s="14">
        <v>7.7349728005438795E-2</v>
      </c>
      <c r="D9" s="14">
        <v>9.5189620293004804E-2</v>
      </c>
      <c r="E9" s="14">
        <v>6.0235803650658101E-2</v>
      </c>
      <c r="F9" s="14"/>
      <c r="G9" s="14">
        <v>8.1800180700794103E-2</v>
      </c>
      <c r="H9" s="14">
        <v>0.113586770656236</v>
      </c>
      <c r="I9" s="14">
        <v>0.10521689383050301</v>
      </c>
      <c r="J9" s="14">
        <v>7.3387394413858095E-2</v>
      </c>
      <c r="K9" s="14">
        <v>7.1066561242384294E-2</v>
      </c>
      <c r="L9" s="14">
        <v>2.9754431174753099E-2</v>
      </c>
      <c r="M9" s="14"/>
      <c r="N9" s="14">
        <v>6.9007667430433794E-2</v>
      </c>
      <c r="O9" s="14">
        <v>7.5809245416429694E-2</v>
      </c>
      <c r="P9" s="14">
        <v>0.19449960543875999</v>
      </c>
      <c r="Q9" s="14">
        <v>2.8660120631852901E-2</v>
      </c>
      <c r="R9" s="14">
        <v>2.62005162288915E-2</v>
      </c>
      <c r="S9" s="14"/>
      <c r="T9" s="14">
        <v>0.103431756682105</v>
      </c>
      <c r="U9" s="14">
        <v>6.0941602482557103E-2</v>
      </c>
      <c r="V9" s="14"/>
      <c r="W9" s="14">
        <v>5.06717200640453E-2</v>
      </c>
      <c r="X9" s="14">
        <v>8.3482241590794107E-2</v>
      </c>
      <c r="Y9" s="14"/>
      <c r="Z9" s="14">
        <v>8.8836878201343006E-2</v>
      </c>
      <c r="AA9" s="14">
        <v>6.9975177584537099E-2</v>
      </c>
    </row>
    <row r="10" spans="2:27" x14ac:dyDescent="0.3">
      <c r="B10" s="15" t="s">
        <v>232</v>
      </c>
      <c r="C10" s="14">
        <v>0.164698353366238</v>
      </c>
      <c r="D10" s="14">
        <v>0.20826401633667699</v>
      </c>
      <c r="E10" s="14">
        <v>0.122011337154489</v>
      </c>
      <c r="F10" s="14"/>
      <c r="G10" s="14">
        <v>0.23956414223977601</v>
      </c>
      <c r="H10" s="14">
        <v>0.247320776776281</v>
      </c>
      <c r="I10" s="14">
        <v>0.17872761013674701</v>
      </c>
      <c r="J10" s="14">
        <v>0.16263861351855599</v>
      </c>
      <c r="K10" s="14">
        <v>8.7179247681519897E-2</v>
      </c>
      <c r="L10" s="14">
        <v>9.0101043410316994E-2</v>
      </c>
      <c r="M10" s="14"/>
      <c r="N10" s="14">
        <v>0.198925640892575</v>
      </c>
      <c r="O10" s="14">
        <v>0.17973069307532699</v>
      </c>
      <c r="P10" s="14">
        <v>0.26776082287589098</v>
      </c>
      <c r="Q10" s="14">
        <v>0.126035604625646</v>
      </c>
      <c r="R10" s="14">
        <v>5.1429284221503002E-2</v>
      </c>
      <c r="S10" s="14"/>
      <c r="T10" s="14">
        <v>0.21666022739879101</v>
      </c>
      <c r="U10" s="14">
        <v>0.13200929523737201</v>
      </c>
      <c r="V10" s="14"/>
      <c r="W10" s="14">
        <v>7.9451277336579695E-2</v>
      </c>
      <c r="X10" s="14">
        <v>0.18429422622946501</v>
      </c>
      <c r="Y10" s="14"/>
      <c r="Z10" s="14">
        <v>0.186693861721831</v>
      </c>
      <c r="AA10" s="14">
        <v>0.15057761996975799</v>
      </c>
    </row>
    <row r="11" spans="2:27" x14ac:dyDescent="0.3">
      <c r="B11" s="15" t="s">
        <v>233</v>
      </c>
      <c r="C11" s="14">
        <v>0.19172100133650999</v>
      </c>
      <c r="D11" s="14">
        <v>0.180975045182066</v>
      </c>
      <c r="E11" s="14">
        <v>0.20171335768711901</v>
      </c>
      <c r="F11" s="14"/>
      <c r="G11" s="14">
        <v>0.21864905725377401</v>
      </c>
      <c r="H11" s="14">
        <v>0.25189973234990298</v>
      </c>
      <c r="I11" s="14">
        <v>0.20200162931424701</v>
      </c>
      <c r="J11" s="14">
        <v>0.15742372529278301</v>
      </c>
      <c r="K11" s="14">
        <v>0.231241030162887</v>
      </c>
      <c r="L11" s="14">
        <v>0.117871413916254</v>
      </c>
      <c r="M11" s="14"/>
      <c r="N11" s="14">
        <v>0.16032161150756299</v>
      </c>
      <c r="O11" s="14">
        <v>0.22709232968680301</v>
      </c>
      <c r="P11" s="14">
        <v>0.21520894258012899</v>
      </c>
      <c r="Q11" s="14">
        <v>9.9797231550552201E-2</v>
      </c>
      <c r="R11" s="14">
        <v>0.14420503772444401</v>
      </c>
      <c r="S11" s="14"/>
      <c r="T11" s="14">
        <v>0.22639069955990099</v>
      </c>
      <c r="U11" s="14">
        <v>0.16991039882004499</v>
      </c>
      <c r="V11" s="14"/>
      <c r="W11" s="14">
        <v>0.18859803574387901</v>
      </c>
      <c r="X11" s="14">
        <v>0.19243888210802301</v>
      </c>
      <c r="Y11" s="14"/>
      <c r="Z11" s="14">
        <v>0.16985886311616599</v>
      </c>
      <c r="AA11" s="14">
        <v>0.205756113428292</v>
      </c>
    </row>
    <row r="12" spans="2:27" x14ac:dyDescent="0.3">
      <c r="B12" s="15" t="s">
        <v>234</v>
      </c>
      <c r="C12" s="14">
        <v>0.17126786227337701</v>
      </c>
      <c r="D12" s="14">
        <v>0.150316751449207</v>
      </c>
      <c r="E12" s="14">
        <v>0.192375763954309</v>
      </c>
      <c r="F12" s="14"/>
      <c r="G12" s="14">
        <v>0.12928864095178699</v>
      </c>
      <c r="H12" s="14">
        <v>0.106799327296866</v>
      </c>
      <c r="I12" s="14">
        <v>0.16647216450687699</v>
      </c>
      <c r="J12" s="14">
        <v>0.194699691191454</v>
      </c>
      <c r="K12" s="14">
        <v>0.18656017414345</v>
      </c>
      <c r="L12" s="14">
        <v>0.22618754263742899</v>
      </c>
      <c r="M12" s="14"/>
      <c r="N12" s="14">
        <v>0.124038535843292</v>
      </c>
      <c r="O12" s="14">
        <v>0.21788306274867</v>
      </c>
      <c r="P12" s="14">
        <v>0.141018947111301</v>
      </c>
      <c r="Q12" s="14">
        <v>0.19459320101850999</v>
      </c>
      <c r="R12" s="14">
        <v>0.17571282845416</v>
      </c>
      <c r="S12" s="14"/>
      <c r="T12" s="14">
        <v>0.14258090872870499</v>
      </c>
      <c r="U12" s="14">
        <v>0.189314738168853</v>
      </c>
      <c r="V12" s="14"/>
      <c r="W12" s="14">
        <v>0.210805786997323</v>
      </c>
      <c r="X12" s="14">
        <v>0.16217922038381</v>
      </c>
      <c r="Y12" s="14"/>
      <c r="Z12" s="14">
        <v>0.16654415060137401</v>
      </c>
      <c r="AA12" s="14">
        <v>0.17430040292139701</v>
      </c>
    </row>
    <row r="13" spans="2:27" x14ac:dyDescent="0.3">
      <c r="B13" s="15" t="s">
        <v>235</v>
      </c>
      <c r="C13" s="14">
        <v>0.351744239182393</v>
      </c>
      <c r="D13" s="14">
        <v>0.33938038659068698</v>
      </c>
      <c r="E13" s="14">
        <v>0.36335006431953798</v>
      </c>
      <c r="F13" s="14"/>
      <c r="G13" s="14">
        <v>0.27230735363907099</v>
      </c>
      <c r="H13" s="14">
        <v>0.24389554844102199</v>
      </c>
      <c r="I13" s="14">
        <v>0.292628836892799</v>
      </c>
      <c r="J13" s="14">
        <v>0.35586373357578499</v>
      </c>
      <c r="K13" s="14">
        <v>0.37641946566150403</v>
      </c>
      <c r="L13" s="14">
        <v>0.52026143834115002</v>
      </c>
      <c r="M13" s="14"/>
      <c r="N13" s="14">
        <v>0.409962000335371</v>
      </c>
      <c r="O13" s="14">
        <v>0.27909939677973999</v>
      </c>
      <c r="P13" s="14">
        <v>0.15042806300230899</v>
      </c>
      <c r="Q13" s="14">
        <v>0.52957627335860302</v>
      </c>
      <c r="R13" s="14">
        <v>0.55175261158065403</v>
      </c>
      <c r="S13" s="14"/>
      <c r="T13" s="14">
        <v>0.25737639444291099</v>
      </c>
      <c r="U13" s="14">
        <v>0.411110765498442</v>
      </c>
      <c r="V13" s="14"/>
      <c r="W13" s="14">
        <v>0.42944135121327298</v>
      </c>
      <c r="X13" s="14">
        <v>0.33388388783535999</v>
      </c>
      <c r="Y13" s="14"/>
      <c r="Z13" s="14">
        <v>0.36446793522332699</v>
      </c>
      <c r="AA13" s="14">
        <v>0.34357584785870798</v>
      </c>
    </row>
    <row r="14" spans="2:27" x14ac:dyDescent="0.3">
      <c r="B14" s="15" t="s">
        <v>52</v>
      </c>
      <c r="C14" s="14">
        <v>4.3218815836042701E-2</v>
      </c>
      <c r="D14" s="14">
        <v>2.5874180148358801E-2</v>
      </c>
      <c r="E14" s="14">
        <v>6.0313673233885701E-2</v>
      </c>
      <c r="F14" s="14"/>
      <c r="G14" s="14">
        <v>5.8390625214796897E-2</v>
      </c>
      <c r="H14" s="14">
        <v>3.6497844479691899E-2</v>
      </c>
      <c r="I14" s="14">
        <v>5.4952865318826698E-2</v>
      </c>
      <c r="J14" s="14">
        <v>5.5986842007563598E-2</v>
      </c>
      <c r="K14" s="14">
        <v>4.7533521108254401E-2</v>
      </c>
      <c r="L14" s="14">
        <v>1.5824130520097499E-2</v>
      </c>
      <c r="M14" s="14"/>
      <c r="N14" s="14">
        <v>3.7744543990765801E-2</v>
      </c>
      <c r="O14" s="14">
        <v>2.0385272293029801E-2</v>
      </c>
      <c r="P14" s="14">
        <v>3.10836189916112E-2</v>
      </c>
      <c r="Q14" s="14">
        <v>2.1337568814835499E-2</v>
      </c>
      <c r="R14" s="14">
        <v>5.0699721790347901E-2</v>
      </c>
      <c r="S14" s="14"/>
      <c r="T14" s="14">
        <v>5.3560013187587199E-2</v>
      </c>
      <c r="U14" s="14">
        <v>3.6713199792731098E-2</v>
      </c>
      <c r="V14" s="14"/>
      <c r="W14" s="14">
        <v>4.10318286448998E-2</v>
      </c>
      <c r="X14" s="14">
        <v>4.3721541852548403E-2</v>
      </c>
      <c r="Y14" s="14"/>
      <c r="Z14" s="14">
        <v>2.3598311135958401E-2</v>
      </c>
      <c r="AA14" s="14">
        <v>5.5814838237308102E-2</v>
      </c>
    </row>
    <row r="15" spans="2:27" x14ac:dyDescent="0.3">
      <c r="B15" s="15" t="s">
        <v>236</v>
      </c>
      <c r="C15" s="18">
        <v>0.24204808137167699</v>
      </c>
      <c r="D15" s="18">
        <v>0.303453636629681</v>
      </c>
      <c r="E15" s="18">
        <v>0.18224714080514801</v>
      </c>
      <c r="F15" s="18"/>
      <c r="G15" s="18">
        <v>0.32136432294056999</v>
      </c>
      <c r="H15" s="18">
        <v>0.36090754743251702</v>
      </c>
      <c r="I15" s="18">
        <v>0.28394450396725002</v>
      </c>
      <c r="J15" s="18">
        <v>0.23602600793241399</v>
      </c>
      <c r="K15" s="18">
        <v>0.158245808923904</v>
      </c>
      <c r="L15" s="18">
        <v>0.11985547458507</v>
      </c>
      <c r="M15" s="18"/>
      <c r="N15" s="18">
        <v>0.26793330832300799</v>
      </c>
      <c r="O15" s="18">
        <v>0.25553993849175699</v>
      </c>
      <c r="P15" s="18">
        <v>0.46226042831464997</v>
      </c>
      <c r="Q15" s="18">
        <v>0.154695725257498</v>
      </c>
      <c r="R15" s="18">
        <v>7.7629800450394401E-2</v>
      </c>
      <c r="S15" s="18"/>
      <c r="T15" s="18">
        <v>0.32009198408089601</v>
      </c>
      <c r="U15" s="18">
        <v>0.19295089771992899</v>
      </c>
      <c r="V15" s="18"/>
      <c r="W15" s="18">
        <v>0.130122997400625</v>
      </c>
      <c r="X15" s="18">
        <v>0.26777646782025899</v>
      </c>
      <c r="Y15" s="18"/>
      <c r="Z15" s="18">
        <v>0.27553073992317401</v>
      </c>
      <c r="AA15" s="18">
        <v>0.22055279755429499</v>
      </c>
    </row>
    <row r="16" spans="2:27" x14ac:dyDescent="0.3">
      <c r="B16" s="15" t="s">
        <v>237</v>
      </c>
      <c r="C16" s="18">
        <v>0.52301210145577004</v>
      </c>
      <c r="D16" s="18">
        <v>0.48969713803989401</v>
      </c>
      <c r="E16" s="18">
        <v>0.55572582827384698</v>
      </c>
      <c r="F16" s="18"/>
      <c r="G16" s="18">
        <v>0.40159599459085898</v>
      </c>
      <c r="H16" s="18">
        <v>0.35069487573788799</v>
      </c>
      <c r="I16" s="18">
        <v>0.45910100139967602</v>
      </c>
      <c r="J16" s="18">
        <v>0.55056342476723896</v>
      </c>
      <c r="K16" s="18">
        <v>0.56297963980495502</v>
      </c>
      <c r="L16" s="18">
        <v>0.74644898097857904</v>
      </c>
      <c r="M16" s="18"/>
      <c r="N16" s="18">
        <v>0.53400053617866206</v>
      </c>
      <c r="O16" s="18">
        <v>0.49698245952841003</v>
      </c>
      <c r="P16" s="18">
        <v>0.29144701011360902</v>
      </c>
      <c r="Q16" s="18">
        <v>0.72416947437711399</v>
      </c>
      <c r="R16" s="18">
        <v>0.72746544003481295</v>
      </c>
      <c r="S16" s="18"/>
      <c r="T16" s="18">
        <v>0.39995730317161599</v>
      </c>
      <c r="U16" s="18">
        <v>0.60042550366729497</v>
      </c>
      <c r="V16" s="18"/>
      <c r="W16" s="18">
        <v>0.64024713821059598</v>
      </c>
      <c r="X16" s="18">
        <v>0.49606310821916899</v>
      </c>
      <c r="Y16" s="18"/>
      <c r="Z16" s="18">
        <v>0.53101208582470105</v>
      </c>
      <c r="AA16" s="18">
        <v>0.51787625078010502</v>
      </c>
    </row>
    <row r="17" spans="2:27" x14ac:dyDescent="0.3">
      <c r="B17" s="15" t="s">
        <v>55</v>
      </c>
      <c r="C17" s="19">
        <v>-0.28096402008409299</v>
      </c>
      <c r="D17" s="19">
        <v>-0.18624350141021201</v>
      </c>
      <c r="E17" s="19">
        <v>-0.3734786874687</v>
      </c>
      <c r="F17" s="19"/>
      <c r="G17" s="19">
        <v>-8.0231671650288799E-2</v>
      </c>
      <c r="H17" s="19">
        <v>1.0212671694629E-2</v>
      </c>
      <c r="I17" s="19">
        <v>-0.17515649743242601</v>
      </c>
      <c r="J17" s="19">
        <v>-0.314537416834824</v>
      </c>
      <c r="K17" s="19">
        <v>-0.40473383088105003</v>
      </c>
      <c r="L17" s="19">
        <v>-0.62659350639350897</v>
      </c>
      <c r="M17" s="19"/>
      <c r="N17" s="19">
        <v>-0.26606722785565401</v>
      </c>
      <c r="O17" s="19">
        <v>-0.24144252103665301</v>
      </c>
      <c r="P17" s="19">
        <v>0.17081341820104101</v>
      </c>
      <c r="Q17" s="19">
        <v>-0.56947374911961501</v>
      </c>
      <c r="R17" s="19">
        <v>-0.64983563958441903</v>
      </c>
      <c r="S17" s="19"/>
      <c r="T17" s="19">
        <v>-7.9865319090720296E-2</v>
      </c>
      <c r="U17" s="19">
        <v>-0.40747460594736501</v>
      </c>
      <c r="V17" s="19"/>
      <c r="W17" s="19">
        <v>-0.51012414080997104</v>
      </c>
      <c r="X17" s="19">
        <v>-0.228286640398911</v>
      </c>
      <c r="Y17" s="19"/>
      <c r="Z17" s="19">
        <v>-0.25548134590152699</v>
      </c>
      <c r="AA17" s="19">
        <v>-0.297323453225809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284</v>
      </c>
      <c r="C9" s="14">
        <v>0.45179908429721199</v>
      </c>
      <c r="D9" s="14">
        <v>0.42923305946714402</v>
      </c>
      <c r="E9" s="14">
        <v>0.47556346326396598</v>
      </c>
      <c r="F9" s="14"/>
      <c r="G9" s="14">
        <v>0.405659419072324</v>
      </c>
      <c r="H9" s="14">
        <v>0.38332735596482698</v>
      </c>
      <c r="I9" s="14">
        <v>0.41558155979575201</v>
      </c>
      <c r="J9" s="14">
        <v>0.49268882019613103</v>
      </c>
      <c r="K9" s="14">
        <v>0.45342123693243602</v>
      </c>
      <c r="L9" s="14">
        <v>0.533280845458173</v>
      </c>
      <c r="M9" s="14"/>
      <c r="N9" s="14">
        <v>0.47180190987116599</v>
      </c>
      <c r="O9" s="14">
        <v>0.43431435473628599</v>
      </c>
      <c r="P9" s="14">
        <v>0.28301400150650902</v>
      </c>
      <c r="Q9" s="14">
        <v>0.63875778881534395</v>
      </c>
      <c r="R9" s="14">
        <v>0.646570923955473</v>
      </c>
      <c r="S9" s="14"/>
      <c r="T9" s="14">
        <v>0.389050831607197</v>
      </c>
      <c r="U9" s="14">
        <v>0.49127382068535103</v>
      </c>
      <c r="V9" s="14"/>
      <c r="W9" s="14">
        <v>0.479765839554952</v>
      </c>
      <c r="X9" s="14">
        <v>0.44537032443878599</v>
      </c>
      <c r="Y9" s="14"/>
      <c r="Z9" s="14">
        <v>0.457231693080969</v>
      </c>
      <c r="AA9" s="14">
        <v>0.44831144404618301</v>
      </c>
    </row>
    <row r="10" spans="2:27" ht="43.2" x14ac:dyDescent="0.3">
      <c r="B10" s="15" t="s">
        <v>285</v>
      </c>
      <c r="C10" s="14">
        <v>0.21643387654797899</v>
      </c>
      <c r="D10" s="14">
        <v>0.23485548714297699</v>
      </c>
      <c r="E10" s="14">
        <v>0.19928780125008899</v>
      </c>
      <c r="F10" s="14"/>
      <c r="G10" s="14">
        <v>0.18426554767068701</v>
      </c>
      <c r="H10" s="14">
        <v>0.26881453686765899</v>
      </c>
      <c r="I10" s="14">
        <v>0.22065278315233899</v>
      </c>
      <c r="J10" s="14">
        <v>0.20864051761296901</v>
      </c>
      <c r="K10" s="14">
        <v>0.19852938432016701</v>
      </c>
      <c r="L10" s="14">
        <v>0.21017518613130301</v>
      </c>
      <c r="M10" s="14"/>
      <c r="N10" s="14">
        <v>0.23906539670664601</v>
      </c>
      <c r="O10" s="14">
        <v>0.24288494881439199</v>
      </c>
      <c r="P10" s="14">
        <v>0.30568215983714703</v>
      </c>
      <c r="Q10" s="14">
        <v>0.17574021460073799</v>
      </c>
      <c r="R10" s="14">
        <v>0.150003509049875</v>
      </c>
      <c r="S10" s="14"/>
      <c r="T10" s="14">
        <v>0.24404746107743699</v>
      </c>
      <c r="U10" s="14">
        <v>0.199062253860463</v>
      </c>
      <c r="V10" s="14"/>
      <c r="W10" s="14">
        <v>0.20874949967620199</v>
      </c>
      <c r="X10" s="14">
        <v>0.218200295752318</v>
      </c>
      <c r="Y10" s="14"/>
      <c r="Z10" s="14">
        <v>0.25253851456079102</v>
      </c>
      <c r="AA10" s="14">
        <v>0.19325532756819699</v>
      </c>
    </row>
    <row r="11" spans="2:27" ht="43.2" x14ac:dyDescent="0.3">
      <c r="B11" s="15" t="s">
        <v>286</v>
      </c>
      <c r="C11" s="14">
        <v>0.167748312687617</v>
      </c>
      <c r="D11" s="14">
        <v>0.21892459655796201</v>
      </c>
      <c r="E11" s="14">
        <v>0.117645049940677</v>
      </c>
      <c r="F11" s="14"/>
      <c r="G11" s="14">
        <v>0.198395693096069</v>
      </c>
      <c r="H11" s="14">
        <v>0.19841331018220701</v>
      </c>
      <c r="I11" s="14">
        <v>0.19763401197411301</v>
      </c>
      <c r="J11" s="14">
        <v>0.13583316189963299</v>
      </c>
      <c r="K11" s="14">
        <v>0.17753399028088801</v>
      </c>
      <c r="L11" s="14">
        <v>0.11748988036947</v>
      </c>
      <c r="M11" s="14"/>
      <c r="N11" s="14">
        <v>0.15373352371690699</v>
      </c>
      <c r="O11" s="14">
        <v>0.18428139541400401</v>
      </c>
      <c r="P11" s="14">
        <v>0.29353080842976897</v>
      </c>
      <c r="Q11" s="14">
        <v>8.9522067917102197E-2</v>
      </c>
      <c r="R11" s="14">
        <v>9.1385762617216704E-2</v>
      </c>
      <c r="S11" s="14"/>
      <c r="T11" s="14">
        <v>0.20759415198094999</v>
      </c>
      <c r="U11" s="14">
        <v>0.14268141544605001</v>
      </c>
      <c r="V11" s="14"/>
      <c r="W11" s="14">
        <v>0.129320343568229</v>
      </c>
      <c r="X11" s="14">
        <v>0.176581807422304</v>
      </c>
      <c r="Y11" s="14"/>
      <c r="Z11" s="14">
        <v>0.17959136691486199</v>
      </c>
      <c r="AA11" s="14">
        <v>0.16014527807530399</v>
      </c>
    </row>
    <row r="12" spans="2:27" x14ac:dyDescent="0.3">
      <c r="B12" s="15" t="s">
        <v>52</v>
      </c>
      <c r="C12" s="23">
        <v>0.16401872646719201</v>
      </c>
      <c r="D12" s="23">
        <v>0.11698685683191699</v>
      </c>
      <c r="E12" s="23">
        <v>0.20750368554526799</v>
      </c>
      <c r="F12" s="23"/>
      <c r="G12" s="23">
        <v>0.21167934016092099</v>
      </c>
      <c r="H12" s="23">
        <v>0.14944479698530599</v>
      </c>
      <c r="I12" s="23">
        <v>0.16613164507779499</v>
      </c>
      <c r="J12" s="23">
        <v>0.16283750029126601</v>
      </c>
      <c r="K12" s="23">
        <v>0.17051538846650899</v>
      </c>
      <c r="L12" s="23">
        <v>0.13905408804105401</v>
      </c>
      <c r="M12" s="23"/>
      <c r="N12" s="23">
        <v>0.13539916970528099</v>
      </c>
      <c r="O12" s="23">
        <v>0.13851930103531801</v>
      </c>
      <c r="P12" s="23">
        <v>0.117773030226575</v>
      </c>
      <c r="Q12" s="23">
        <v>9.5979928666815997E-2</v>
      </c>
      <c r="R12" s="23">
        <v>0.11203980437743399</v>
      </c>
      <c r="S12" s="23"/>
      <c r="T12" s="23">
        <v>0.15930755533441701</v>
      </c>
      <c r="U12" s="23">
        <v>0.16698251000813599</v>
      </c>
      <c r="V12" s="23"/>
      <c r="W12" s="23">
        <v>0.18216431720061599</v>
      </c>
      <c r="X12" s="23">
        <v>0.159847572386592</v>
      </c>
      <c r="Y12" s="23"/>
      <c r="Z12" s="23">
        <v>0.110638425443378</v>
      </c>
      <c r="AA12" s="23">
        <v>0.19828795031031499</v>
      </c>
    </row>
    <row r="13" spans="2:27" x14ac:dyDescent="0.3">
      <c r="B13" s="16"/>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288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143</v>
      </c>
      <c r="C9" s="14">
        <v>0.20298043362823701</v>
      </c>
      <c r="D9" s="14">
        <v>0.203844119309257</v>
      </c>
      <c r="E9" s="14">
        <v>0.20211002784910201</v>
      </c>
      <c r="F9" s="14"/>
      <c r="G9" s="14">
        <v>0.19551122985224301</v>
      </c>
      <c r="H9" s="14">
        <v>0.23183743806607299</v>
      </c>
      <c r="I9" s="14">
        <v>0.15636289226677</v>
      </c>
      <c r="J9" s="14">
        <v>0.199078831059047</v>
      </c>
      <c r="K9" s="14">
        <v>0.214472614592426</v>
      </c>
      <c r="L9" s="14">
        <v>0.21782031024424001</v>
      </c>
      <c r="M9" s="14"/>
      <c r="N9" s="14">
        <v>0.286362652818</v>
      </c>
      <c r="O9" s="14">
        <v>0.15863710154293201</v>
      </c>
      <c r="P9" s="14">
        <v>9.7931455081968197E-2</v>
      </c>
      <c r="Q9" s="14">
        <v>0.30671708996985397</v>
      </c>
      <c r="R9" s="14">
        <v>0.24927430350275201</v>
      </c>
      <c r="S9" s="14"/>
      <c r="T9" s="14">
        <v>0.18305596448306999</v>
      </c>
      <c r="U9" s="14">
        <v>0.21551485703385101</v>
      </c>
      <c r="V9" s="14"/>
      <c r="W9" s="14">
        <v>0.208932767437776</v>
      </c>
      <c r="X9" s="14">
        <v>0.201612161753075</v>
      </c>
      <c r="Y9" s="14"/>
      <c r="Z9" s="14">
        <v>0.24232198966410201</v>
      </c>
      <c r="AA9" s="14">
        <v>0.17772383963622601</v>
      </c>
    </row>
    <row r="10" spans="2:27" x14ac:dyDescent="0.3">
      <c r="B10" s="15" t="s">
        <v>145</v>
      </c>
      <c r="C10" s="14">
        <v>0.19880934150615101</v>
      </c>
      <c r="D10" s="14">
        <v>0.20439147448592901</v>
      </c>
      <c r="E10" s="14">
        <v>0.19289272440872501</v>
      </c>
      <c r="F10" s="14"/>
      <c r="G10" s="14">
        <v>0.21441729318918601</v>
      </c>
      <c r="H10" s="14">
        <v>0.23414045229998301</v>
      </c>
      <c r="I10" s="14">
        <v>0.192602881341398</v>
      </c>
      <c r="J10" s="14">
        <v>0.16947429894694599</v>
      </c>
      <c r="K10" s="14">
        <v>0.15434034189210699</v>
      </c>
      <c r="L10" s="14">
        <v>0.21837348482164401</v>
      </c>
      <c r="M10" s="14"/>
      <c r="N10" s="14">
        <v>0.25661261721744</v>
      </c>
      <c r="O10" s="14">
        <v>0.17277149275659101</v>
      </c>
      <c r="P10" s="14">
        <v>0.14990307548862999</v>
      </c>
      <c r="Q10" s="14">
        <v>0.29416509835916499</v>
      </c>
      <c r="R10" s="14">
        <v>0.30953428412908601</v>
      </c>
      <c r="S10" s="14"/>
      <c r="T10" s="14">
        <v>0.192521039083389</v>
      </c>
      <c r="U10" s="14">
        <v>0.20276529358171999</v>
      </c>
      <c r="V10" s="14"/>
      <c r="W10" s="14">
        <v>0.190166225259465</v>
      </c>
      <c r="X10" s="14">
        <v>0.20079614756449901</v>
      </c>
      <c r="Y10" s="14"/>
      <c r="Z10" s="14">
        <v>0.218753549114165</v>
      </c>
      <c r="AA10" s="14">
        <v>0.18600550747404501</v>
      </c>
    </row>
    <row r="11" spans="2:27" x14ac:dyDescent="0.3">
      <c r="B11" s="15" t="s">
        <v>287</v>
      </c>
      <c r="C11" s="14">
        <v>0.34369562144009502</v>
      </c>
      <c r="D11" s="14">
        <v>0.40888351067523399</v>
      </c>
      <c r="E11" s="14">
        <v>0.281395579963096</v>
      </c>
      <c r="F11" s="14"/>
      <c r="G11" s="14">
        <v>0.37511632225661301</v>
      </c>
      <c r="H11" s="14">
        <v>0.35554899479636598</v>
      </c>
      <c r="I11" s="14">
        <v>0.35055481126472499</v>
      </c>
      <c r="J11" s="14">
        <v>0.33127331270896998</v>
      </c>
      <c r="K11" s="14">
        <v>0.34114504776690102</v>
      </c>
      <c r="L11" s="14">
        <v>0.319384815104652</v>
      </c>
      <c r="M11" s="14"/>
      <c r="N11" s="14">
        <v>0.32650952817121298</v>
      </c>
      <c r="O11" s="14">
        <v>0.45497198582368198</v>
      </c>
      <c r="P11" s="14">
        <v>0.567232925970232</v>
      </c>
      <c r="Q11" s="14">
        <v>0.25342546840455898</v>
      </c>
      <c r="R11" s="14">
        <v>0.12522924820519901</v>
      </c>
      <c r="S11" s="14"/>
      <c r="T11" s="14">
        <v>0.37500716119125099</v>
      </c>
      <c r="U11" s="14">
        <v>0.32399762628332701</v>
      </c>
      <c r="V11" s="14"/>
      <c r="W11" s="14">
        <v>0.35732809131864401</v>
      </c>
      <c r="X11" s="14">
        <v>0.34056190520027002</v>
      </c>
      <c r="Y11" s="14"/>
      <c r="Z11" s="14">
        <v>0.332708138400439</v>
      </c>
      <c r="AA11" s="14">
        <v>0.35074939424648199</v>
      </c>
    </row>
    <row r="12" spans="2:27" x14ac:dyDescent="0.3">
      <c r="B12" s="15" t="s">
        <v>141</v>
      </c>
      <c r="C12" s="14">
        <v>0.103417778843212</v>
      </c>
      <c r="D12" s="14">
        <v>9.9581148044699502E-2</v>
      </c>
      <c r="E12" s="14">
        <v>0.105752797440087</v>
      </c>
      <c r="F12" s="14"/>
      <c r="G12" s="14">
        <v>0.10653189775296</v>
      </c>
      <c r="H12" s="14">
        <v>6.9926081239720397E-2</v>
      </c>
      <c r="I12" s="14">
        <v>0.105730716429911</v>
      </c>
      <c r="J12" s="14">
        <v>0.11079481210402201</v>
      </c>
      <c r="K12" s="14">
        <v>0.12532140720120699</v>
      </c>
      <c r="L12" s="14">
        <v>0.106000615696475</v>
      </c>
      <c r="M12" s="14"/>
      <c r="N12" s="14">
        <v>4.6085168114335301E-2</v>
      </c>
      <c r="O12" s="14">
        <v>9.8401337562363703E-2</v>
      </c>
      <c r="P12" s="14">
        <v>7.8561751019149501E-2</v>
      </c>
      <c r="Q12" s="14">
        <v>5.8702504493938601E-2</v>
      </c>
      <c r="R12" s="14">
        <v>0.151180631186729</v>
      </c>
      <c r="S12" s="14"/>
      <c r="T12" s="14">
        <v>8.73928806877316E-2</v>
      </c>
      <c r="U12" s="14">
        <v>0.113498993908424</v>
      </c>
      <c r="V12" s="14"/>
      <c r="W12" s="14">
        <v>9.1721622415798607E-2</v>
      </c>
      <c r="X12" s="14">
        <v>0.106106391814057</v>
      </c>
      <c r="Y12" s="14"/>
      <c r="Z12" s="14">
        <v>9.7769433162412905E-2</v>
      </c>
      <c r="AA12" s="14">
        <v>0.10704391842590701</v>
      </c>
    </row>
    <row r="13" spans="2:27" x14ac:dyDescent="0.3">
      <c r="B13" s="15" t="s">
        <v>52</v>
      </c>
      <c r="C13" s="23">
        <v>0.151096824582305</v>
      </c>
      <c r="D13" s="23">
        <v>8.3299747484880698E-2</v>
      </c>
      <c r="E13" s="23">
        <v>0.21784887033899</v>
      </c>
      <c r="F13" s="23"/>
      <c r="G13" s="23">
        <v>0.108423256948998</v>
      </c>
      <c r="H13" s="23">
        <v>0.108547033597857</v>
      </c>
      <c r="I13" s="23">
        <v>0.19474869869719699</v>
      </c>
      <c r="J13" s="23">
        <v>0.189378745181015</v>
      </c>
      <c r="K13" s="23">
        <v>0.16472058854735899</v>
      </c>
      <c r="L13" s="23">
        <v>0.13842077413298801</v>
      </c>
      <c r="M13" s="23"/>
      <c r="N13" s="23">
        <v>8.4430033679012195E-2</v>
      </c>
      <c r="O13" s="23">
        <v>0.11521808231443099</v>
      </c>
      <c r="P13" s="23">
        <v>0.106370792440021</v>
      </c>
      <c r="Q13" s="23">
        <v>8.6989838772483105E-2</v>
      </c>
      <c r="R13" s="23">
        <v>0.16478153297623499</v>
      </c>
      <c r="S13" s="23"/>
      <c r="T13" s="23">
        <v>0.16202295455455801</v>
      </c>
      <c r="U13" s="23">
        <v>0.14422322919267699</v>
      </c>
      <c r="V13" s="23"/>
      <c r="W13" s="23">
        <v>0.151851293568316</v>
      </c>
      <c r="X13" s="23">
        <v>0.15092339366810001</v>
      </c>
      <c r="Y13" s="23"/>
      <c r="Z13" s="23">
        <v>0.108446889658881</v>
      </c>
      <c r="AA13" s="23">
        <v>0.17847734021734099</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289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143</v>
      </c>
      <c r="C9" s="14">
        <v>0.23129280498614099</v>
      </c>
      <c r="D9" s="14">
        <v>0.23780283428242999</v>
      </c>
      <c r="E9" s="14">
        <v>0.22582969465351299</v>
      </c>
      <c r="F9" s="14"/>
      <c r="G9" s="14">
        <v>0.25361712168124401</v>
      </c>
      <c r="H9" s="14">
        <v>0.219610144788316</v>
      </c>
      <c r="I9" s="14">
        <v>0.17179957294405199</v>
      </c>
      <c r="J9" s="14">
        <v>0.22829029365995501</v>
      </c>
      <c r="K9" s="14">
        <v>0.24351708063231001</v>
      </c>
      <c r="L9" s="14">
        <v>0.26848788760313902</v>
      </c>
      <c r="M9" s="14"/>
      <c r="N9" s="14">
        <v>0.33643857214503198</v>
      </c>
      <c r="O9" s="14">
        <v>0.196844421684893</v>
      </c>
      <c r="P9" s="14">
        <v>0.123569065180725</v>
      </c>
      <c r="Q9" s="14">
        <v>0.30248767513796398</v>
      </c>
      <c r="R9" s="14">
        <v>0.26435963938082901</v>
      </c>
      <c r="S9" s="14"/>
      <c r="T9" s="14">
        <v>0.20519523134903001</v>
      </c>
      <c r="U9" s="14">
        <v>0.247710709796722</v>
      </c>
      <c r="V9" s="14"/>
      <c r="W9" s="14">
        <v>0.26357779472222198</v>
      </c>
      <c r="X9" s="14">
        <v>0.22387140610978801</v>
      </c>
      <c r="Y9" s="14"/>
      <c r="Z9" s="14">
        <v>0.26252441828665102</v>
      </c>
      <c r="AA9" s="14">
        <v>0.211242653026533</v>
      </c>
    </row>
    <row r="10" spans="2:27" x14ac:dyDescent="0.3">
      <c r="B10" s="15" t="s">
        <v>145</v>
      </c>
      <c r="C10" s="14">
        <v>0.17795759339576001</v>
      </c>
      <c r="D10" s="14">
        <v>0.16945276411923799</v>
      </c>
      <c r="E10" s="14">
        <v>0.186142615143948</v>
      </c>
      <c r="F10" s="14"/>
      <c r="G10" s="14">
        <v>0.168434242025506</v>
      </c>
      <c r="H10" s="14">
        <v>0.24152522257112799</v>
      </c>
      <c r="I10" s="14">
        <v>0.17652215034336</v>
      </c>
      <c r="J10" s="14">
        <v>0.15885740754192099</v>
      </c>
      <c r="K10" s="14">
        <v>0.142907580639171</v>
      </c>
      <c r="L10" s="14">
        <v>0.172812159658006</v>
      </c>
      <c r="M10" s="14"/>
      <c r="N10" s="14">
        <v>0.22596691993340601</v>
      </c>
      <c r="O10" s="14">
        <v>0.15254686026202099</v>
      </c>
      <c r="P10" s="14">
        <v>0.13122863047598399</v>
      </c>
      <c r="Q10" s="14">
        <v>0.25980031929693898</v>
      </c>
      <c r="R10" s="14">
        <v>0.21937359741163201</v>
      </c>
      <c r="S10" s="14"/>
      <c r="T10" s="14">
        <v>0.183096230926447</v>
      </c>
      <c r="U10" s="14">
        <v>0.174724892034016</v>
      </c>
      <c r="V10" s="14"/>
      <c r="W10" s="14">
        <v>0.13828593695244401</v>
      </c>
      <c r="X10" s="14">
        <v>0.187076976395669</v>
      </c>
      <c r="Y10" s="14"/>
      <c r="Z10" s="14">
        <v>0.208940085436849</v>
      </c>
      <c r="AA10" s="14">
        <v>0.15806737294720499</v>
      </c>
    </row>
    <row r="11" spans="2:27" x14ac:dyDescent="0.3">
      <c r="B11" s="15" t="s">
        <v>287</v>
      </c>
      <c r="C11" s="14">
        <v>0.32862847636623399</v>
      </c>
      <c r="D11" s="14">
        <v>0.39583286455483502</v>
      </c>
      <c r="E11" s="14">
        <v>0.26306825797252398</v>
      </c>
      <c r="F11" s="14"/>
      <c r="G11" s="14">
        <v>0.33861439393774601</v>
      </c>
      <c r="H11" s="14">
        <v>0.323519138568375</v>
      </c>
      <c r="I11" s="14">
        <v>0.37775677529490098</v>
      </c>
      <c r="J11" s="14">
        <v>0.34481681918748203</v>
      </c>
      <c r="K11" s="14">
        <v>0.33204128863491</v>
      </c>
      <c r="L11" s="14">
        <v>0.27083810028901101</v>
      </c>
      <c r="M11" s="14"/>
      <c r="N11" s="14">
        <v>0.29067310886106701</v>
      </c>
      <c r="O11" s="14">
        <v>0.417977571109032</v>
      </c>
      <c r="P11" s="14">
        <v>0.56039533632641902</v>
      </c>
      <c r="Q11" s="14">
        <v>0.221812349561198</v>
      </c>
      <c r="R11" s="14">
        <v>0.195356207182208</v>
      </c>
      <c r="S11" s="14"/>
      <c r="T11" s="14">
        <v>0.36193179200588999</v>
      </c>
      <c r="U11" s="14">
        <v>0.30767746100934601</v>
      </c>
      <c r="V11" s="14"/>
      <c r="W11" s="14">
        <v>0.29589260784135002</v>
      </c>
      <c r="X11" s="14">
        <v>0.33615351942410698</v>
      </c>
      <c r="Y11" s="14"/>
      <c r="Z11" s="14">
        <v>0.31883558769099501</v>
      </c>
      <c r="AA11" s="14">
        <v>0.33491534038996501</v>
      </c>
    </row>
    <row r="12" spans="2:27" x14ac:dyDescent="0.3">
      <c r="B12" s="15" t="s">
        <v>141</v>
      </c>
      <c r="C12" s="14">
        <v>0.13350010421255701</v>
      </c>
      <c r="D12" s="14">
        <v>0.125265505611827</v>
      </c>
      <c r="E12" s="14">
        <v>0.14023531305984799</v>
      </c>
      <c r="F12" s="14"/>
      <c r="G12" s="14">
        <v>0.113084776251549</v>
      </c>
      <c r="H12" s="14">
        <v>0.104372394582013</v>
      </c>
      <c r="I12" s="14">
        <v>0.144070787682263</v>
      </c>
      <c r="J12" s="14">
        <v>0.110302293815708</v>
      </c>
      <c r="K12" s="14">
        <v>0.170720718562374</v>
      </c>
      <c r="L12" s="14">
        <v>0.155969017932686</v>
      </c>
      <c r="M12" s="14"/>
      <c r="N12" s="14">
        <v>7.1298398966255894E-2</v>
      </c>
      <c r="O12" s="14">
        <v>0.133384700022258</v>
      </c>
      <c r="P12" s="14">
        <v>0.117269015612552</v>
      </c>
      <c r="Q12" s="14">
        <v>0.12256967940432301</v>
      </c>
      <c r="R12" s="14">
        <v>0.12798728706738799</v>
      </c>
      <c r="S12" s="14"/>
      <c r="T12" s="14">
        <v>0.116533358970574</v>
      </c>
      <c r="U12" s="14">
        <v>0.14417383243731999</v>
      </c>
      <c r="V12" s="14"/>
      <c r="W12" s="14">
        <v>0.171220381861143</v>
      </c>
      <c r="X12" s="14">
        <v>0.124829287574692</v>
      </c>
      <c r="Y12" s="14"/>
      <c r="Z12" s="14">
        <v>0.112664990408159</v>
      </c>
      <c r="AA12" s="14">
        <v>0.146875884511011</v>
      </c>
    </row>
    <row r="13" spans="2:27" x14ac:dyDescent="0.3">
      <c r="B13" s="15" t="s">
        <v>52</v>
      </c>
      <c r="C13" s="23">
        <v>0.128621021039309</v>
      </c>
      <c r="D13" s="23">
        <v>7.1646031431669102E-2</v>
      </c>
      <c r="E13" s="23">
        <v>0.18472411917016601</v>
      </c>
      <c r="F13" s="23"/>
      <c r="G13" s="23">
        <v>0.12624946610395499</v>
      </c>
      <c r="H13" s="23">
        <v>0.110973099490168</v>
      </c>
      <c r="I13" s="23">
        <v>0.12985071373542401</v>
      </c>
      <c r="J13" s="23">
        <v>0.15773318579493401</v>
      </c>
      <c r="K13" s="23">
        <v>0.110813331531235</v>
      </c>
      <c r="L13" s="23">
        <v>0.131892834517159</v>
      </c>
      <c r="M13" s="23"/>
      <c r="N13" s="23">
        <v>7.5623000094239598E-2</v>
      </c>
      <c r="O13" s="23">
        <v>9.92464469217961E-2</v>
      </c>
      <c r="P13" s="23">
        <v>6.7537952404319604E-2</v>
      </c>
      <c r="Q13" s="23">
        <v>9.3329976599577494E-2</v>
      </c>
      <c r="R13" s="23">
        <v>0.19292326895794301</v>
      </c>
      <c r="S13" s="23"/>
      <c r="T13" s="23">
        <v>0.133243386748059</v>
      </c>
      <c r="U13" s="23">
        <v>0.125713104722596</v>
      </c>
      <c r="V13" s="23"/>
      <c r="W13" s="23">
        <v>0.13102327862284099</v>
      </c>
      <c r="X13" s="23">
        <v>0.12806881049574401</v>
      </c>
      <c r="Y13" s="23"/>
      <c r="Z13" s="23">
        <v>9.7034918177345594E-2</v>
      </c>
      <c r="AA13" s="23">
        <v>0.148898749125286</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290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143</v>
      </c>
      <c r="C9" s="14">
        <v>0.19896485948935</v>
      </c>
      <c r="D9" s="14">
        <v>0.212993763197702</v>
      </c>
      <c r="E9" s="14">
        <v>0.184804764396617</v>
      </c>
      <c r="F9" s="14"/>
      <c r="G9" s="14">
        <v>0.209720771182757</v>
      </c>
      <c r="H9" s="14">
        <v>0.22558562860435299</v>
      </c>
      <c r="I9" s="14">
        <v>0.166505058456446</v>
      </c>
      <c r="J9" s="14">
        <v>0.17648463221942601</v>
      </c>
      <c r="K9" s="14">
        <v>0.189658625377117</v>
      </c>
      <c r="L9" s="14">
        <v>0.22100949354197999</v>
      </c>
      <c r="M9" s="14"/>
      <c r="N9" s="14">
        <v>0.28196851677680901</v>
      </c>
      <c r="O9" s="14">
        <v>0.170085183612673</v>
      </c>
      <c r="P9" s="14">
        <v>0.12963626441895601</v>
      </c>
      <c r="Q9" s="14">
        <v>0.25478939938171202</v>
      </c>
      <c r="R9" s="14">
        <v>0.24413763159270899</v>
      </c>
      <c r="S9" s="14"/>
      <c r="T9" s="14">
        <v>0.19517780893733599</v>
      </c>
      <c r="U9" s="14">
        <v>0.20134728156200599</v>
      </c>
      <c r="V9" s="14"/>
      <c r="W9" s="14">
        <v>0.19388612324982801</v>
      </c>
      <c r="X9" s="14">
        <v>0.20013231618453201</v>
      </c>
      <c r="Y9" s="14"/>
      <c r="Z9" s="14">
        <v>0.226536377156556</v>
      </c>
      <c r="AA9" s="14">
        <v>0.18126442519973099</v>
      </c>
    </row>
    <row r="10" spans="2:27" x14ac:dyDescent="0.3">
      <c r="B10" s="15" t="s">
        <v>145</v>
      </c>
      <c r="C10" s="14">
        <v>0.160861560558554</v>
      </c>
      <c r="D10" s="14">
        <v>0.17120605396914401</v>
      </c>
      <c r="E10" s="14">
        <v>0.15138477202881201</v>
      </c>
      <c r="F10" s="14"/>
      <c r="G10" s="14">
        <v>0.21215542419212499</v>
      </c>
      <c r="H10" s="14">
        <v>0.1715173848864</v>
      </c>
      <c r="I10" s="14">
        <v>0.15184483366711801</v>
      </c>
      <c r="J10" s="14">
        <v>0.21995829020618199</v>
      </c>
      <c r="K10" s="14">
        <v>8.8293752848825097E-2</v>
      </c>
      <c r="L10" s="14">
        <v>0.12623346467341601</v>
      </c>
      <c r="M10" s="14"/>
      <c r="N10" s="14">
        <v>0.205863183813041</v>
      </c>
      <c r="O10" s="14">
        <v>0.13844698404634201</v>
      </c>
      <c r="P10" s="14">
        <v>0.117301788177503</v>
      </c>
      <c r="Q10" s="14">
        <v>0.23659563973242201</v>
      </c>
      <c r="R10" s="14">
        <v>0.184176449078922</v>
      </c>
      <c r="S10" s="14"/>
      <c r="T10" s="14">
        <v>0.16923517641230701</v>
      </c>
      <c r="U10" s="14">
        <v>0.15559374409718801</v>
      </c>
      <c r="V10" s="14"/>
      <c r="W10" s="14">
        <v>0.111979969912486</v>
      </c>
      <c r="X10" s="14">
        <v>0.17209804490811001</v>
      </c>
      <c r="Y10" s="14"/>
      <c r="Z10" s="14">
        <v>0.175042067035936</v>
      </c>
      <c r="AA10" s="14">
        <v>0.151757922299462</v>
      </c>
    </row>
    <row r="11" spans="2:27" x14ac:dyDescent="0.3">
      <c r="B11" s="15" t="s">
        <v>287</v>
      </c>
      <c r="C11" s="14">
        <v>0.22184930400434</v>
      </c>
      <c r="D11" s="14">
        <v>0.27511316625439403</v>
      </c>
      <c r="E11" s="14">
        <v>0.17071792749550399</v>
      </c>
      <c r="F11" s="14"/>
      <c r="G11" s="14">
        <v>0.28794451434295598</v>
      </c>
      <c r="H11" s="14">
        <v>0.32423713444750202</v>
      </c>
      <c r="I11" s="14">
        <v>0.29619847890967899</v>
      </c>
      <c r="J11" s="14">
        <v>0.17707533680596399</v>
      </c>
      <c r="K11" s="14">
        <v>0.180644463191315</v>
      </c>
      <c r="L11" s="14">
        <v>9.82873762326823E-2</v>
      </c>
      <c r="M11" s="14"/>
      <c r="N11" s="14">
        <v>0.231793197742</v>
      </c>
      <c r="O11" s="14">
        <v>0.25778288834179403</v>
      </c>
      <c r="P11" s="14">
        <v>0.41845532044476902</v>
      </c>
      <c r="Q11" s="14">
        <v>0.10319104520904</v>
      </c>
      <c r="R11" s="14">
        <v>0.105498329300331</v>
      </c>
      <c r="S11" s="14"/>
      <c r="T11" s="14">
        <v>0.28507521928812801</v>
      </c>
      <c r="U11" s="14">
        <v>0.18207407152008201</v>
      </c>
      <c r="V11" s="14"/>
      <c r="W11" s="14">
        <v>0.14259419135870299</v>
      </c>
      <c r="X11" s="14">
        <v>0.240067795282847</v>
      </c>
      <c r="Y11" s="14"/>
      <c r="Z11" s="14">
        <v>0.24907917205723301</v>
      </c>
      <c r="AA11" s="14">
        <v>0.204368202818586</v>
      </c>
    </row>
    <row r="12" spans="2:27" x14ac:dyDescent="0.3">
      <c r="B12" s="15" t="s">
        <v>141</v>
      </c>
      <c r="C12" s="14">
        <v>0.16705812708766299</v>
      </c>
      <c r="D12" s="14">
        <v>0.17099332397012401</v>
      </c>
      <c r="E12" s="14">
        <v>0.16124377617305399</v>
      </c>
      <c r="F12" s="14"/>
      <c r="G12" s="14">
        <v>0.11695168357890701</v>
      </c>
      <c r="H12" s="14">
        <v>7.8855518118827794E-2</v>
      </c>
      <c r="I12" s="14">
        <v>0.13615423786865699</v>
      </c>
      <c r="J12" s="14">
        <v>0.16026681453299199</v>
      </c>
      <c r="K12" s="14">
        <v>0.21749686466812301</v>
      </c>
      <c r="L12" s="14">
        <v>0.26876745328270901</v>
      </c>
      <c r="M12" s="14"/>
      <c r="N12" s="14">
        <v>0.10087964420062701</v>
      </c>
      <c r="O12" s="14">
        <v>0.21511958769053999</v>
      </c>
      <c r="P12" s="14">
        <v>0.162172483049593</v>
      </c>
      <c r="Q12" s="14">
        <v>0.202074037126136</v>
      </c>
      <c r="R12" s="14">
        <v>0.17637850846747199</v>
      </c>
      <c r="S12" s="14"/>
      <c r="T12" s="14">
        <v>0.121912930908569</v>
      </c>
      <c r="U12" s="14">
        <v>0.19545883375218601</v>
      </c>
      <c r="V12" s="14"/>
      <c r="W12" s="14">
        <v>0.246270205148237</v>
      </c>
      <c r="X12" s="14">
        <v>0.14884952823358699</v>
      </c>
      <c r="Y12" s="14"/>
      <c r="Z12" s="14">
        <v>0.161532384411498</v>
      </c>
      <c r="AA12" s="14">
        <v>0.17060555767604599</v>
      </c>
    </row>
    <row r="13" spans="2:27" x14ac:dyDescent="0.3">
      <c r="B13" s="15" t="s">
        <v>52</v>
      </c>
      <c r="C13" s="23">
        <v>0.25126614886009302</v>
      </c>
      <c r="D13" s="23">
        <v>0.16969369260863501</v>
      </c>
      <c r="E13" s="23">
        <v>0.33184875990601198</v>
      </c>
      <c r="F13" s="23"/>
      <c r="G13" s="23">
        <v>0.17322760670325499</v>
      </c>
      <c r="H13" s="23">
        <v>0.199804333942917</v>
      </c>
      <c r="I13" s="23">
        <v>0.24929739109810001</v>
      </c>
      <c r="J13" s="23">
        <v>0.26621492623543602</v>
      </c>
      <c r="K13" s="23">
        <v>0.32390629391462</v>
      </c>
      <c r="L13" s="23">
        <v>0.285702212269213</v>
      </c>
      <c r="M13" s="23"/>
      <c r="N13" s="23">
        <v>0.17949545746752199</v>
      </c>
      <c r="O13" s="23">
        <v>0.21856535630865001</v>
      </c>
      <c r="P13" s="23">
        <v>0.17243414390917999</v>
      </c>
      <c r="Q13" s="23">
        <v>0.203349878550691</v>
      </c>
      <c r="R13" s="23">
        <v>0.28980908156056701</v>
      </c>
      <c r="S13" s="23"/>
      <c r="T13" s="23">
        <v>0.22859886445366001</v>
      </c>
      <c r="U13" s="23">
        <v>0.26552606906853699</v>
      </c>
      <c r="V13" s="23"/>
      <c r="W13" s="23">
        <v>0.30526951033074601</v>
      </c>
      <c r="X13" s="23">
        <v>0.238852315390924</v>
      </c>
      <c r="Y13" s="23"/>
      <c r="Z13" s="23">
        <v>0.18780999933877801</v>
      </c>
      <c r="AA13" s="23">
        <v>0.29200389200617499</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291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143</v>
      </c>
      <c r="C9" s="14">
        <v>0.11450983785467</v>
      </c>
      <c r="D9" s="14">
        <v>0.107479928745688</v>
      </c>
      <c r="E9" s="14">
        <v>0.121812026300364</v>
      </c>
      <c r="F9" s="14"/>
      <c r="G9" s="14">
        <v>0.12528377402346899</v>
      </c>
      <c r="H9" s="14">
        <v>0.14743474440158599</v>
      </c>
      <c r="I9" s="14">
        <v>0.121735172180322</v>
      </c>
      <c r="J9" s="14">
        <v>0.10939262053157101</v>
      </c>
      <c r="K9" s="14">
        <v>9.0753480795507893E-2</v>
      </c>
      <c r="L9" s="14">
        <v>9.4820685097379107E-2</v>
      </c>
      <c r="M9" s="14"/>
      <c r="N9" s="14">
        <v>0.17977477631681699</v>
      </c>
      <c r="O9" s="14">
        <v>8.8317593487180296E-2</v>
      </c>
      <c r="P9" s="14">
        <v>4.8136542241473998E-2</v>
      </c>
      <c r="Q9" s="14">
        <v>0.147050904916664</v>
      </c>
      <c r="R9" s="14">
        <v>0.14695111124632099</v>
      </c>
      <c r="S9" s="14"/>
      <c r="T9" s="14">
        <v>0.12584238916916701</v>
      </c>
      <c r="U9" s="14">
        <v>0.107380564025249</v>
      </c>
      <c r="V9" s="14"/>
      <c r="W9" s="14">
        <v>7.9803136053391496E-2</v>
      </c>
      <c r="X9" s="14">
        <v>0.122487919305383</v>
      </c>
      <c r="Y9" s="14"/>
      <c r="Z9" s="14">
        <v>0.13600066405183101</v>
      </c>
      <c r="AA9" s="14">
        <v>0.10071310161679101</v>
      </c>
    </row>
    <row r="10" spans="2:27" x14ac:dyDescent="0.3">
      <c r="B10" s="15" t="s">
        <v>145</v>
      </c>
      <c r="C10" s="14">
        <v>8.9324154776857401E-2</v>
      </c>
      <c r="D10" s="14">
        <v>7.9792050702962206E-2</v>
      </c>
      <c r="E10" s="14">
        <v>9.8971504829989704E-2</v>
      </c>
      <c r="F10" s="14"/>
      <c r="G10" s="14">
        <v>0.14819750762752801</v>
      </c>
      <c r="H10" s="14">
        <v>0.13370211884730901</v>
      </c>
      <c r="I10" s="14">
        <v>6.4992844733907304E-2</v>
      </c>
      <c r="J10" s="14">
        <v>8.7141321401199304E-2</v>
      </c>
      <c r="K10" s="14">
        <v>7.0802930243898707E-2</v>
      </c>
      <c r="L10" s="14">
        <v>4.8096488169054798E-2</v>
      </c>
      <c r="M10" s="14"/>
      <c r="N10" s="14">
        <v>0.123847295089829</v>
      </c>
      <c r="O10" s="14">
        <v>8.0076056280330904E-2</v>
      </c>
      <c r="P10" s="14">
        <v>7.5117300894930003E-2</v>
      </c>
      <c r="Q10" s="14">
        <v>0.12433470585178499</v>
      </c>
      <c r="R10" s="14">
        <v>0.13239975993123901</v>
      </c>
      <c r="S10" s="14"/>
      <c r="T10" s="14">
        <v>0.102457433998598</v>
      </c>
      <c r="U10" s="14">
        <v>8.1062048455727898E-2</v>
      </c>
      <c r="V10" s="14"/>
      <c r="W10" s="14">
        <v>7.1823567930823007E-2</v>
      </c>
      <c r="X10" s="14">
        <v>9.3347040849189503E-2</v>
      </c>
      <c r="Y10" s="14"/>
      <c r="Z10" s="14">
        <v>0.111187861603217</v>
      </c>
      <c r="AA10" s="14">
        <v>7.5288035667324796E-2</v>
      </c>
    </row>
    <row r="11" spans="2:27" x14ac:dyDescent="0.3">
      <c r="B11" s="15" t="s">
        <v>287</v>
      </c>
      <c r="C11" s="14">
        <v>0.43374757696674199</v>
      </c>
      <c r="D11" s="14">
        <v>0.51742651293979702</v>
      </c>
      <c r="E11" s="14">
        <v>0.35251295394973597</v>
      </c>
      <c r="F11" s="14"/>
      <c r="G11" s="14">
        <v>0.46717122389308102</v>
      </c>
      <c r="H11" s="14">
        <v>0.45216466708595099</v>
      </c>
      <c r="I11" s="14">
        <v>0.487425324267871</v>
      </c>
      <c r="J11" s="14">
        <v>0.41777952786523898</v>
      </c>
      <c r="K11" s="14">
        <v>0.382560178013713</v>
      </c>
      <c r="L11" s="14">
        <v>0.40024988938480699</v>
      </c>
      <c r="M11" s="14"/>
      <c r="N11" s="14">
        <v>0.43355324792247801</v>
      </c>
      <c r="O11" s="14">
        <v>0.49710303622213797</v>
      </c>
      <c r="P11" s="14">
        <v>0.57518979962442396</v>
      </c>
      <c r="Q11" s="14">
        <v>0.39700739212345199</v>
      </c>
      <c r="R11" s="14">
        <v>0.25756036130705601</v>
      </c>
      <c r="S11" s="14"/>
      <c r="T11" s="14">
        <v>0.44060558034826502</v>
      </c>
      <c r="U11" s="14">
        <v>0.42943322773741799</v>
      </c>
      <c r="V11" s="14"/>
      <c r="W11" s="14">
        <v>0.402352705735258</v>
      </c>
      <c r="X11" s="14">
        <v>0.44096436297117297</v>
      </c>
      <c r="Y11" s="14"/>
      <c r="Z11" s="14">
        <v>0.44784866360931103</v>
      </c>
      <c r="AA11" s="14">
        <v>0.424694924858806</v>
      </c>
    </row>
    <row r="12" spans="2:27" x14ac:dyDescent="0.3">
      <c r="B12" s="15" t="s">
        <v>141</v>
      </c>
      <c r="C12" s="14">
        <v>0.15987752625962701</v>
      </c>
      <c r="D12" s="14">
        <v>0.179086527631139</v>
      </c>
      <c r="E12" s="14">
        <v>0.13993735414361</v>
      </c>
      <c r="F12" s="14"/>
      <c r="G12" s="14">
        <v>0.117327020055256</v>
      </c>
      <c r="H12" s="14">
        <v>9.6073145313667299E-2</v>
      </c>
      <c r="I12" s="14">
        <v>0.136594486965498</v>
      </c>
      <c r="J12" s="14">
        <v>0.158068271494685</v>
      </c>
      <c r="K12" s="14">
        <v>0.19614653830293899</v>
      </c>
      <c r="L12" s="14">
        <v>0.23602859451244501</v>
      </c>
      <c r="M12" s="14"/>
      <c r="N12" s="14">
        <v>0.125207283288505</v>
      </c>
      <c r="O12" s="14">
        <v>0.184892610622203</v>
      </c>
      <c r="P12" s="14">
        <v>0.159476320864336</v>
      </c>
      <c r="Q12" s="14">
        <v>0.18291608610266999</v>
      </c>
      <c r="R12" s="14">
        <v>0.15888765623809101</v>
      </c>
      <c r="S12" s="14"/>
      <c r="T12" s="14">
        <v>0.12891534645077499</v>
      </c>
      <c r="U12" s="14">
        <v>0.17935574013108699</v>
      </c>
      <c r="V12" s="14"/>
      <c r="W12" s="14">
        <v>0.21123128811703901</v>
      </c>
      <c r="X12" s="14">
        <v>0.14807276021631799</v>
      </c>
      <c r="Y12" s="14"/>
      <c r="Z12" s="14">
        <v>0.15692980640879101</v>
      </c>
      <c r="AA12" s="14">
        <v>0.16176991108057501</v>
      </c>
    </row>
    <row r="13" spans="2:27" x14ac:dyDescent="0.3">
      <c r="B13" s="15" t="s">
        <v>52</v>
      </c>
      <c r="C13" s="23">
        <v>0.20254090414210399</v>
      </c>
      <c r="D13" s="23">
        <v>0.116214979980414</v>
      </c>
      <c r="E13" s="23">
        <v>0.28676616077630002</v>
      </c>
      <c r="F13" s="23"/>
      <c r="G13" s="23">
        <v>0.14202047440066601</v>
      </c>
      <c r="H13" s="23">
        <v>0.170625324351488</v>
      </c>
      <c r="I13" s="23">
        <v>0.18925217185240101</v>
      </c>
      <c r="J13" s="23">
        <v>0.22761825870730501</v>
      </c>
      <c r="K13" s="23">
        <v>0.25973687264394102</v>
      </c>
      <c r="L13" s="23">
        <v>0.220804342836314</v>
      </c>
      <c r="M13" s="23"/>
      <c r="N13" s="23">
        <v>0.137617397382371</v>
      </c>
      <c r="O13" s="23">
        <v>0.149610703388148</v>
      </c>
      <c r="P13" s="23">
        <v>0.14208003637483599</v>
      </c>
      <c r="Q13" s="23">
        <v>0.148690911005429</v>
      </c>
      <c r="R13" s="23">
        <v>0.30420111127729399</v>
      </c>
      <c r="S13" s="23"/>
      <c r="T13" s="23">
        <v>0.20217925003319601</v>
      </c>
      <c r="U13" s="23">
        <v>0.20276841965051801</v>
      </c>
      <c r="V13" s="23"/>
      <c r="W13" s="23">
        <v>0.23478930216348901</v>
      </c>
      <c r="X13" s="23">
        <v>0.195127916657936</v>
      </c>
      <c r="Y13" s="23"/>
      <c r="Z13" s="23">
        <v>0.14803300432684899</v>
      </c>
      <c r="AA13" s="23">
        <v>0.23753402677650401</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57.6" x14ac:dyDescent="0.3">
      <c r="B9" s="15" t="s">
        <v>292</v>
      </c>
      <c r="C9" s="14">
        <v>0.46105195811225402</v>
      </c>
      <c r="D9" s="14">
        <v>0.46329649915485299</v>
      </c>
      <c r="E9" s="14">
        <v>0.45882088162807599</v>
      </c>
      <c r="F9" s="14"/>
      <c r="G9" s="14">
        <v>0.480457408453346</v>
      </c>
      <c r="H9" s="14">
        <v>0.482008255256824</v>
      </c>
      <c r="I9" s="14">
        <v>0.40250082758540601</v>
      </c>
      <c r="J9" s="14">
        <v>0.446151605626528</v>
      </c>
      <c r="K9" s="14">
        <v>0.43847861291315499</v>
      </c>
      <c r="L9" s="14">
        <v>0.50589497946373696</v>
      </c>
      <c r="M9" s="14"/>
      <c r="N9" s="14">
        <v>0.60520320601767996</v>
      </c>
      <c r="O9" s="14">
        <v>0.371278286156765</v>
      </c>
      <c r="P9" s="14">
        <v>0.23700662336438699</v>
      </c>
      <c r="Q9" s="14">
        <v>0.64669942746945996</v>
      </c>
      <c r="R9" s="14">
        <v>0.68235182787496196</v>
      </c>
      <c r="S9" s="14"/>
      <c r="T9" s="14">
        <v>0.43276326887354699</v>
      </c>
      <c r="U9" s="14">
        <v>0.47884828713484201</v>
      </c>
      <c r="V9" s="14"/>
      <c r="W9" s="14">
        <v>0.46057597168908598</v>
      </c>
      <c r="X9" s="14">
        <v>0.46116137382323802</v>
      </c>
      <c r="Y9" s="14"/>
      <c r="Z9" s="14">
        <v>0.54667462472975303</v>
      </c>
      <c r="AA9" s="14">
        <v>0.40608369693569801</v>
      </c>
    </row>
    <row r="10" spans="2:27" ht="57.6" x14ac:dyDescent="0.3">
      <c r="B10" s="15" t="s">
        <v>293</v>
      </c>
      <c r="C10" s="14">
        <v>0.30192219404640303</v>
      </c>
      <c r="D10" s="14">
        <v>0.37319565464445398</v>
      </c>
      <c r="E10" s="14">
        <v>0.23352174629196401</v>
      </c>
      <c r="F10" s="14"/>
      <c r="G10" s="14">
        <v>0.32105115401927398</v>
      </c>
      <c r="H10" s="14">
        <v>0.30035556884921499</v>
      </c>
      <c r="I10" s="14">
        <v>0.31740099613811401</v>
      </c>
      <c r="J10" s="14">
        <v>0.29064845718876697</v>
      </c>
      <c r="K10" s="14">
        <v>0.30773763390504999</v>
      </c>
      <c r="L10" s="14">
        <v>0.28313939164610402</v>
      </c>
      <c r="M10" s="14"/>
      <c r="N10" s="14">
        <v>0.239490878261646</v>
      </c>
      <c r="O10" s="14">
        <v>0.39433181576061299</v>
      </c>
      <c r="P10" s="14">
        <v>0.57863570603222103</v>
      </c>
      <c r="Q10" s="14">
        <v>0.20051736002284201</v>
      </c>
      <c r="R10" s="14">
        <v>0.12658824090558901</v>
      </c>
      <c r="S10" s="14"/>
      <c r="T10" s="14">
        <v>0.31577650769878401</v>
      </c>
      <c r="U10" s="14">
        <v>0.29320648714109498</v>
      </c>
      <c r="V10" s="14"/>
      <c r="W10" s="14">
        <v>0.30353164162877799</v>
      </c>
      <c r="X10" s="14">
        <v>0.30155222792353797</v>
      </c>
      <c r="Y10" s="14"/>
      <c r="Z10" s="14">
        <v>0.28655275018502302</v>
      </c>
      <c r="AA10" s="14">
        <v>0.31178910940521598</v>
      </c>
    </row>
    <row r="11" spans="2:27" x14ac:dyDescent="0.3">
      <c r="B11" s="15" t="s">
        <v>52</v>
      </c>
      <c r="C11" s="23">
        <v>0.23702584784134301</v>
      </c>
      <c r="D11" s="23">
        <v>0.163507846200693</v>
      </c>
      <c r="E11" s="23">
        <v>0.30765737207996002</v>
      </c>
      <c r="F11" s="23"/>
      <c r="G11" s="23">
        <v>0.19849143752737999</v>
      </c>
      <c r="H11" s="23">
        <v>0.217636175893961</v>
      </c>
      <c r="I11" s="23">
        <v>0.28009817627647998</v>
      </c>
      <c r="J11" s="23">
        <v>0.26319993718470402</v>
      </c>
      <c r="K11" s="23">
        <v>0.25378375318179403</v>
      </c>
      <c r="L11" s="23">
        <v>0.21096562889015899</v>
      </c>
      <c r="M11" s="23"/>
      <c r="N11" s="23">
        <v>0.15530591572067401</v>
      </c>
      <c r="O11" s="23">
        <v>0.23438989808262201</v>
      </c>
      <c r="P11" s="23">
        <v>0.18435767060339101</v>
      </c>
      <c r="Q11" s="23">
        <v>0.152783212507698</v>
      </c>
      <c r="R11" s="23">
        <v>0.191059931219448</v>
      </c>
      <c r="S11" s="23"/>
      <c r="T11" s="23">
        <v>0.25146022342766899</v>
      </c>
      <c r="U11" s="23">
        <v>0.22794522572406301</v>
      </c>
      <c r="V11" s="23"/>
      <c r="W11" s="23">
        <v>0.235892386682136</v>
      </c>
      <c r="X11" s="23">
        <v>0.23728639825322401</v>
      </c>
      <c r="Y11" s="23"/>
      <c r="Z11" s="23">
        <v>0.166772625085224</v>
      </c>
      <c r="AA11" s="23">
        <v>0.28212719365908601</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296</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57.6" x14ac:dyDescent="0.3">
      <c r="B9" s="15" t="s">
        <v>294</v>
      </c>
      <c r="C9" s="14">
        <v>0.54831741764350905</v>
      </c>
      <c r="D9" s="14">
        <v>0.60676585255312399</v>
      </c>
      <c r="E9" s="14">
        <v>0.49258206886752398</v>
      </c>
      <c r="F9" s="14"/>
      <c r="G9" s="14">
        <v>0.38987417693599202</v>
      </c>
      <c r="H9" s="14">
        <v>0.490497590687834</v>
      </c>
      <c r="I9" s="14">
        <v>0.50415840377082899</v>
      </c>
      <c r="J9" s="14">
        <v>0.52481024673499899</v>
      </c>
      <c r="K9" s="14">
        <v>0.57295283308364298</v>
      </c>
      <c r="L9" s="14">
        <v>0.73898676466715896</v>
      </c>
      <c r="M9" s="14"/>
      <c r="N9" s="14">
        <v>0.55957473391371304</v>
      </c>
      <c r="O9" s="14">
        <v>0.66605971816362897</v>
      </c>
      <c r="P9" s="14">
        <v>0.58064038579292199</v>
      </c>
      <c r="Q9" s="14">
        <v>0.60321644337713198</v>
      </c>
      <c r="R9" s="14">
        <v>0.46105586540611299</v>
      </c>
      <c r="S9" s="14"/>
      <c r="T9" s="14">
        <v>0.51705666876436396</v>
      </c>
      <c r="U9" s="14">
        <v>0.56798346041598702</v>
      </c>
      <c r="V9" s="14"/>
      <c r="W9" s="14">
        <v>0.660508034438401</v>
      </c>
      <c r="X9" s="14">
        <v>0.522527992767578</v>
      </c>
      <c r="Y9" s="14"/>
      <c r="Z9" s="14">
        <v>0.58808391408711702</v>
      </c>
      <c r="AA9" s="14">
        <v>0.52278801930844199</v>
      </c>
    </row>
    <row r="10" spans="2:27" ht="43.2" x14ac:dyDescent="0.3">
      <c r="B10" s="15" t="s">
        <v>295</v>
      </c>
      <c r="C10" s="14">
        <v>0.30501588058548101</v>
      </c>
      <c r="D10" s="14">
        <v>0.29276805626418201</v>
      </c>
      <c r="E10" s="14">
        <v>0.31509446843577898</v>
      </c>
      <c r="F10" s="14"/>
      <c r="G10" s="14">
        <v>0.43735039872547898</v>
      </c>
      <c r="H10" s="14">
        <v>0.34882723034766799</v>
      </c>
      <c r="I10" s="14">
        <v>0.34485035523157997</v>
      </c>
      <c r="J10" s="14">
        <v>0.32395795826386398</v>
      </c>
      <c r="K10" s="14">
        <v>0.246190807443955</v>
      </c>
      <c r="L10" s="14">
        <v>0.17322444513603399</v>
      </c>
      <c r="M10" s="14"/>
      <c r="N10" s="14">
        <v>0.33923410702795798</v>
      </c>
      <c r="O10" s="14">
        <v>0.22525609190344301</v>
      </c>
      <c r="P10" s="14">
        <v>0.31191403358302799</v>
      </c>
      <c r="Q10" s="14">
        <v>0.32995283266228798</v>
      </c>
      <c r="R10" s="14">
        <v>0.38619807628381198</v>
      </c>
      <c r="S10" s="14"/>
      <c r="T10" s="14">
        <v>0.31136199515389501</v>
      </c>
      <c r="U10" s="14">
        <v>0.30102355906356298</v>
      </c>
      <c r="V10" s="14"/>
      <c r="W10" s="14">
        <v>0.22729413894831299</v>
      </c>
      <c r="X10" s="14">
        <v>0.32288189357694802</v>
      </c>
      <c r="Y10" s="14"/>
      <c r="Z10" s="14">
        <v>0.31691938253546797</v>
      </c>
      <c r="AA10" s="14">
        <v>0.29737403958763398</v>
      </c>
    </row>
    <row r="11" spans="2:27" x14ac:dyDescent="0.3">
      <c r="B11" s="15" t="s">
        <v>52</v>
      </c>
      <c r="C11" s="23">
        <v>0.14666670177100999</v>
      </c>
      <c r="D11" s="23">
        <v>0.10046609118269401</v>
      </c>
      <c r="E11" s="23">
        <v>0.19232346269669701</v>
      </c>
      <c r="F11" s="23"/>
      <c r="G11" s="23">
        <v>0.17277542433852899</v>
      </c>
      <c r="H11" s="23">
        <v>0.16067517896449801</v>
      </c>
      <c r="I11" s="23">
        <v>0.15099124099759101</v>
      </c>
      <c r="J11" s="23">
        <v>0.15123179500113701</v>
      </c>
      <c r="K11" s="23">
        <v>0.180856359472402</v>
      </c>
      <c r="L11" s="23">
        <v>8.7788790196807007E-2</v>
      </c>
      <c r="M11" s="23"/>
      <c r="N11" s="23">
        <v>0.101191159058329</v>
      </c>
      <c r="O11" s="23">
        <v>0.108684189932928</v>
      </c>
      <c r="P11" s="23">
        <v>0.10744558062404901</v>
      </c>
      <c r="Q11" s="23">
        <v>6.6830723960580096E-2</v>
      </c>
      <c r="R11" s="23">
        <v>0.15274605831007501</v>
      </c>
      <c r="S11" s="23"/>
      <c r="T11" s="23">
        <v>0.171581336081742</v>
      </c>
      <c r="U11" s="23">
        <v>0.13099298052045</v>
      </c>
      <c r="V11" s="23"/>
      <c r="W11" s="23">
        <v>0.11219782661328601</v>
      </c>
      <c r="X11" s="23">
        <v>0.15459011365547401</v>
      </c>
      <c r="Y11" s="23"/>
      <c r="Z11" s="23">
        <v>9.4996703377414796E-2</v>
      </c>
      <c r="AA11" s="23">
        <v>0.17983794110392501</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299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297</v>
      </c>
      <c r="C9" s="14">
        <v>0.33805352198413002</v>
      </c>
      <c r="D9" s="14">
        <v>0.40588685457166601</v>
      </c>
      <c r="E9" s="14">
        <v>0.273149791295758</v>
      </c>
      <c r="F9" s="14"/>
      <c r="G9" s="14">
        <v>0.30034499169571999</v>
      </c>
      <c r="H9" s="14">
        <v>0.32165143983420902</v>
      </c>
      <c r="I9" s="14">
        <v>0.36980537717935602</v>
      </c>
      <c r="J9" s="14">
        <v>0.34583994274072</v>
      </c>
      <c r="K9" s="14">
        <v>0.34307096170069701</v>
      </c>
      <c r="L9" s="14">
        <v>0.34098283215394298</v>
      </c>
      <c r="M9" s="14"/>
      <c r="N9" s="14">
        <v>0.31580588943230598</v>
      </c>
      <c r="O9" s="14">
        <v>0.43185835485275698</v>
      </c>
      <c r="P9" s="14">
        <v>0.52803851995876105</v>
      </c>
      <c r="Q9" s="14">
        <v>0.27986363063581199</v>
      </c>
      <c r="R9" s="14">
        <v>0.165194031602376</v>
      </c>
      <c r="S9" s="14"/>
      <c r="T9" s="14">
        <v>0.35517963596853702</v>
      </c>
      <c r="U9" s="14">
        <v>0.327279535364495</v>
      </c>
      <c r="V9" s="14"/>
      <c r="W9" s="14">
        <v>0.35574120498633199</v>
      </c>
      <c r="X9" s="14">
        <v>0.33398762783855701</v>
      </c>
      <c r="Y9" s="14"/>
      <c r="Z9" s="14">
        <v>0.32413128744439001</v>
      </c>
      <c r="AA9" s="14">
        <v>0.34699135415607602</v>
      </c>
    </row>
    <row r="10" spans="2:27" ht="57.6" x14ac:dyDescent="0.3">
      <c r="B10" s="15" t="s">
        <v>298</v>
      </c>
      <c r="C10" s="14">
        <v>0.43687113922264198</v>
      </c>
      <c r="D10" s="14">
        <v>0.43526459311145399</v>
      </c>
      <c r="E10" s="14">
        <v>0.43727731993622998</v>
      </c>
      <c r="F10" s="14"/>
      <c r="G10" s="14">
        <v>0.49768647009244898</v>
      </c>
      <c r="H10" s="14">
        <v>0.49728546397770601</v>
      </c>
      <c r="I10" s="14">
        <v>0.41556170007877302</v>
      </c>
      <c r="J10" s="14">
        <v>0.40385297762046002</v>
      </c>
      <c r="K10" s="14">
        <v>0.34995745842357601</v>
      </c>
      <c r="L10" s="14">
        <v>0.449731279487248</v>
      </c>
      <c r="M10" s="14"/>
      <c r="N10" s="14">
        <v>0.55429968453832201</v>
      </c>
      <c r="O10" s="14">
        <v>0.375821277589658</v>
      </c>
      <c r="P10" s="14">
        <v>0.312763590499199</v>
      </c>
      <c r="Q10" s="14">
        <v>0.54632691031431502</v>
      </c>
      <c r="R10" s="14">
        <v>0.597885818184968</v>
      </c>
      <c r="S10" s="14"/>
      <c r="T10" s="14">
        <v>0.41846230751938202</v>
      </c>
      <c r="U10" s="14">
        <v>0.44845207968786399</v>
      </c>
      <c r="V10" s="14"/>
      <c r="W10" s="14">
        <v>0.38900139938719103</v>
      </c>
      <c r="X10" s="14">
        <v>0.44787502791302702</v>
      </c>
      <c r="Y10" s="14"/>
      <c r="Z10" s="14">
        <v>0.53164390515226101</v>
      </c>
      <c r="AA10" s="14">
        <v>0.37602867360175302</v>
      </c>
    </row>
    <row r="11" spans="2:27" x14ac:dyDescent="0.3">
      <c r="B11" s="15" t="s">
        <v>52</v>
      </c>
      <c r="C11" s="23">
        <v>0.225075338793229</v>
      </c>
      <c r="D11" s="23">
        <v>0.158848552316879</v>
      </c>
      <c r="E11" s="23">
        <v>0.28957288876801202</v>
      </c>
      <c r="F11" s="23"/>
      <c r="G11" s="23">
        <v>0.201968538211831</v>
      </c>
      <c r="H11" s="23">
        <v>0.181063096188085</v>
      </c>
      <c r="I11" s="23">
        <v>0.21463292274187001</v>
      </c>
      <c r="J11" s="23">
        <v>0.25030707963881899</v>
      </c>
      <c r="K11" s="23">
        <v>0.30697157987572699</v>
      </c>
      <c r="L11" s="23">
        <v>0.20928588835881001</v>
      </c>
      <c r="M11" s="23"/>
      <c r="N11" s="23">
        <v>0.12989442602937201</v>
      </c>
      <c r="O11" s="23">
        <v>0.192320367557585</v>
      </c>
      <c r="P11" s="23">
        <v>0.15919788954204001</v>
      </c>
      <c r="Q11" s="23">
        <v>0.17380945904987299</v>
      </c>
      <c r="R11" s="23">
        <v>0.236920150212656</v>
      </c>
      <c r="S11" s="23"/>
      <c r="T11" s="23">
        <v>0.22635805651208099</v>
      </c>
      <c r="U11" s="23">
        <v>0.22426838494764101</v>
      </c>
      <c r="V11" s="23"/>
      <c r="W11" s="23">
        <v>0.25525739562647698</v>
      </c>
      <c r="X11" s="23">
        <v>0.21813734424841599</v>
      </c>
      <c r="Y11" s="23"/>
      <c r="Z11" s="23">
        <v>0.144224807403349</v>
      </c>
      <c r="AA11" s="23">
        <v>0.27697997224217102</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57.6" x14ac:dyDescent="0.3">
      <c r="B9" s="15" t="s">
        <v>300</v>
      </c>
      <c r="C9" s="14">
        <v>0.31593173411506598</v>
      </c>
      <c r="D9" s="14">
        <v>0.33907581364797701</v>
      </c>
      <c r="E9" s="14">
        <v>0.29375864698403498</v>
      </c>
      <c r="F9" s="14"/>
      <c r="G9" s="14">
        <v>0.40071211649840599</v>
      </c>
      <c r="H9" s="14">
        <v>0.35889784085239601</v>
      </c>
      <c r="I9" s="14">
        <v>0.32620789867661099</v>
      </c>
      <c r="J9" s="14">
        <v>0.35166629792634302</v>
      </c>
      <c r="K9" s="14">
        <v>0.24968093552956</v>
      </c>
      <c r="L9" s="14">
        <v>0.23182203240218399</v>
      </c>
      <c r="M9" s="14"/>
      <c r="N9" s="14">
        <v>0.39575170274928501</v>
      </c>
      <c r="O9" s="14">
        <v>0.300932070291204</v>
      </c>
      <c r="P9" s="14">
        <v>0.28985817762842597</v>
      </c>
      <c r="Q9" s="14">
        <v>0.34701366620164398</v>
      </c>
      <c r="R9" s="14">
        <v>0.34511753339630502</v>
      </c>
      <c r="S9" s="14"/>
      <c r="T9" s="14">
        <v>0.34349655180347799</v>
      </c>
      <c r="U9" s="14">
        <v>0.29859079050006798</v>
      </c>
      <c r="V9" s="14"/>
      <c r="W9" s="14">
        <v>0.214045356671068</v>
      </c>
      <c r="X9" s="14">
        <v>0.33935250808029399</v>
      </c>
      <c r="Y9" s="14"/>
      <c r="Z9" s="14">
        <v>0.375864568318448</v>
      </c>
      <c r="AA9" s="14">
        <v>0.27745589805801002</v>
      </c>
    </row>
    <row r="10" spans="2:27" ht="57.6" x14ac:dyDescent="0.3">
      <c r="B10" s="15" t="s">
        <v>301</v>
      </c>
      <c r="C10" s="14">
        <v>0.42808305363369797</v>
      </c>
      <c r="D10" s="14">
        <v>0.48211411360357997</v>
      </c>
      <c r="E10" s="14">
        <v>0.37576304430844099</v>
      </c>
      <c r="F10" s="14"/>
      <c r="G10" s="14">
        <v>0.35973486143017602</v>
      </c>
      <c r="H10" s="14">
        <v>0.40332945530765502</v>
      </c>
      <c r="I10" s="14">
        <v>0.367285435953976</v>
      </c>
      <c r="J10" s="14">
        <v>0.39855206526496401</v>
      </c>
      <c r="K10" s="14">
        <v>0.465946160616724</v>
      </c>
      <c r="L10" s="14">
        <v>0.54152337853848098</v>
      </c>
      <c r="M10" s="14"/>
      <c r="N10" s="14">
        <v>0.40519432364799801</v>
      </c>
      <c r="O10" s="14">
        <v>0.48166514789713699</v>
      </c>
      <c r="P10" s="14">
        <v>0.52367015345049805</v>
      </c>
      <c r="Q10" s="14">
        <v>0.46592507372840403</v>
      </c>
      <c r="R10" s="14">
        <v>0.37612864444425098</v>
      </c>
      <c r="S10" s="14"/>
      <c r="T10" s="14">
        <v>0.36776741100902699</v>
      </c>
      <c r="U10" s="14">
        <v>0.46602744237153598</v>
      </c>
      <c r="V10" s="14"/>
      <c r="W10" s="14">
        <v>0.50466483564825304</v>
      </c>
      <c r="X10" s="14">
        <v>0.41047908486561402</v>
      </c>
      <c r="Y10" s="14"/>
      <c r="Z10" s="14">
        <v>0.43730147950764198</v>
      </c>
      <c r="AA10" s="14">
        <v>0.42216498472632202</v>
      </c>
    </row>
    <row r="11" spans="2:27" x14ac:dyDescent="0.3">
      <c r="B11" s="15" t="s">
        <v>52</v>
      </c>
      <c r="C11" s="23">
        <v>0.25598521225123599</v>
      </c>
      <c r="D11" s="23">
        <v>0.17881007274844299</v>
      </c>
      <c r="E11" s="23">
        <v>0.33047830870752398</v>
      </c>
      <c r="F11" s="23"/>
      <c r="G11" s="23">
        <v>0.23955302207141699</v>
      </c>
      <c r="H11" s="23">
        <v>0.237772703839949</v>
      </c>
      <c r="I11" s="23">
        <v>0.30650666536941401</v>
      </c>
      <c r="J11" s="23">
        <v>0.249781636808693</v>
      </c>
      <c r="K11" s="23">
        <v>0.284372903853716</v>
      </c>
      <c r="L11" s="23">
        <v>0.226654589059336</v>
      </c>
      <c r="M11" s="23"/>
      <c r="N11" s="23">
        <v>0.19905397360271701</v>
      </c>
      <c r="O11" s="23">
        <v>0.21740278181165901</v>
      </c>
      <c r="P11" s="23">
        <v>0.186471668921076</v>
      </c>
      <c r="Q11" s="23">
        <v>0.187061260069951</v>
      </c>
      <c r="R11" s="23">
        <v>0.278753822159444</v>
      </c>
      <c r="S11" s="23"/>
      <c r="T11" s="23">
        <v>0.28873603718749502</v>
      </c>
      <c r="U11" s="23">
        <v>0.23538176712839601</v>
      </c>
      <c r="V11" s="23"/>
      <c r="W11" s="23">
        <v>0.28128980768067902</v>
      </c>
      <c r="X11" s="23">
        <v>0.25016840705409099</v>
      </c>
      <c r="Y11" s="23"/>
      <c r="Z11" s="23">
        <v>0.18683395217391</v>
      </c>
      <c r="AA11" s="23">
        <v>0.30037911721566801</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302</v>
      </c>
      <c r="C9" s="14">
        <v>0.52635880254933998</v>
      </c>
      <c r="D9" s="14">
        <v>0.53192444100463698</v>
      </c>
      <c r="E9" s="14">
        <v>0.52010952059389204</v>
      </c>
      <c r="F9" s="14"/>
      <c r="G9" s="14">
        <v>0.53235823340056998</v>
      </c>
      <c r="H9" s="14">
        <v>0.45722816302163</v>
      </c>
      <c r="I9" s="14">
        <v>0.50397329664783197</v>
      </c>
      <c r="J9" s="14">
        <v>0.55175434508239496</v>
      </c>
      <c r="K9" s="14">
        <v>0.52623974645725302</v>
      </c>
      <c r="L9" s="14">
        <v>0.57620129484795801</v>
      </c>
      <c r="M9" s="14"/>
      <c r="N9" s="14">
        <v>0.56741960492436105</v>
      </c>
      <c r="O9" s="14">
        <v>0.56122364023369098</v>
      </c>
      <c r="P9" s="14">
        <v>0.51246389080385002</v>
      </c>
      <c r="Q9" s="14">
        <v>0.54335126425410596</v>
      </c>
      <c r="R9" s="14">
        <v>0.54575467641100295</v>
      </c>
      <c r="S9" s="14"/>
      <c r="T9" s="14">
        <v>0.51170751795540903</v>
      </c>
      <c r="U9" s="14">
        <v>0.53557588146865598</v>
      </c>
      <c r="V9" s="14"/>
      <c r="W9" s="14">
        <v>0.54325913851074503</v>
      </c>
      <c r="X9" s="14">
        <v>0.52247389704559799</v>
      </c>
      <c r="Y9" s="14"/>
      <c r="Z9" s="14">
        <v>0.54078965783486299</v>
      </c>
      <c r="AA9" s="14">
        <v>0.51709444471429</v>
      </c>
    </row>
    <row r="10" spans="2:27" ht="28.8" x14ac:dyDescent="0.3">
      <c r="B10" s="15" t="s">
        <v>303</v>
      </c>
      <c r="C10" s="14">
        <v>0.27728440673654697</v>
      </c>
      <c r="D10" s="14">
        <v>0.32946740975942401</v>
      </c>
      <c r="E10" s="14">
        <v>0.227421431105335</v>
      </c>
      <c r="F10" s="14"/>
      <c r="G10" s="14">
        <v>0.28840381147447502</v>
      </c>
      <c r="H10" s="14">
        <v>0.358246457696552</v>
      </c>
      <c r="I10" s="14">
        <v>0.27468598270468397</v>
      </c>
      <c r="J10" s="14">
        <v>0.25844538382007598</v>
      </c>
      <c r="K10" s="14">
        <v>0.248731750957745</v>
      </c>
      <c r="L10" s="14">
        <v>0.24066366546711501</v>
      </c>
      <c r="M10" s="14"/>
      <c r="N10" s="14">
        <v>0.307130037549387</v>
      </c>
      <c r="O10" s="14">
        <v>0.283891326515683</v>
      </c>
      <c r="P10" s="14">
        <v>0.31629266332929901</v>
      </c>
      <c r="Q10" s="14">
        <v>0.32311745494963001</v>
      </c>
      <c r="R10" s="14">
        <v>0.25160433607639299</v>
      </c>
      <c r="S10" s="14"/>
      <c r="T10" s="14">
        <v>0.28969049238500699</v>
      </c>
      <c r="U10" s="14">
        <v>0.26947977569764198</v>
      </c>
      <c r="V10" s="14"/>
      <c r="W10" s="14">
        <v>0.24059873009193</v>
      </c>
      <c r="X10" s="14">
        <v>0.28571739809427199</v>
      </c>
      <c r="Y10" s="14"/>
      <c r="Z10" s="14">
        <v>0.32073034151316199</v>
      </c>
      <c r="AA10" s="14">
        <v>0.249392873055062</v>
      </c>
    </row>
    <row r="11" spans="2:27" x14ac:dyDescent="0.3">
      <c r="B11" s="15" t="s">
        <v>52</v>
      </c>
      <c r="C11" s="23">
        <v>0.196356790714112</v>
      </c>
      <c r="D11" s="23">
        <v>0.138608149235939</v>
      </c>
      <c r="E11" s="23">
        <v>0.25246904830077299</v>
      </c>
      <c r="F11" s="23"/>
      <c r="G11" s="23">
        <v>0.179237955124954</v>
      </c>
      <c r="H11" s="23">
        <v>0.184525379281818</v>
      </c>
      <c r="I11" s="23">
        <v>0.221340720647485</v>
      </c>
      <c r="J11" s="23">
        <v>0.18980027109752901</v>
      </c>
      <c r="K11" s="23">
        <v>0.22502850258500201</v>
      </c>
      <c r="L11" s="23">
        <v>0.183135039684928</v>
      </c>
      <c r="M11" s="23"/>
      <c r="N11" s="23">
        <v>0.125450357526252</v>
      </c>
      <c r="O11" s="23">
        <v>0.154885033250627</v>
      </c>
      <c r="P11" s="23">
        <v>0.17124344586685</v>
      </c>
      <c r="Q11" s="23">
        <v>0.133531280796264</v>
      </c>
      <c r="R11" s="23">
        <v>0.20264098751260401</v>
      </c>
      <c r="S11" s="23"/>
      <c r="T11" s="23">
        <v>0.19860198965958401</v>
      </c>
      <c r="U11" s="23">
        <v>0.19494434283370299</v>
      </c>
      <c r="V11" s="23"/>
      <c r="W11" s="23">
        <v>0.21614213139732499</v>
      </c>
      <c r="X11" s="23">
        <v>0.19180870486012999</v>
      </c>
      <c r="Y11" s="23"/>
      <c r="Z11" s="23">
        <v>0.13848000065197499</v>
      </c>
      <c r="AA11" s="23">
        <v>0.233512682230649</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308</v>
      </c>
      <c r="E2" s="26"/>
      <c r="F2" s="26"/>
      <c r="G2" s="26"/>
    </row>
    <row r="6" spans="2:7" ht="49.95" customHeight="1" x14ac:dyDescent="0.3">
      <c r="B6" s="17" t="s">
        <v>15</v>
      </c>
      <c r="C6" s="17" t="s">
        <v>304</v>
      </c>
      <c r="D6" s="17" t="s">
        <v>305</v>
      </c>
      <c r="E6" s="17" t="s">
        <v>306</v>
      </c>
      <c r="F6" s="17" t="s">
        <v>307</v>
      </c>
    </row>
    <row r="7" spans="2:7" x14ac:dyDescent="0.3">
      <c r="B7" s="15" t="s">
        <v>231</v>
      </c>
      <c r="C7" s="14">
        <v>0.17444636681401399</v>
      </c>
      <c r="D7" s="14">
        <v>0.13740335540503301</v>
      </c>
      <c r="E7" s="14">
        <v>0.135693672169962</v>
      </c>
      <c r="F7" s="14">
        <v>0.13476412617353201</v>
      </c>
    </row>
    <row r="8" spans="2:7" x14ac:dyDescent="0.3">
      <c r="B8" s="15" t="s">
        <v>232</v>
      </c>
      <c r="C8" s="14">
        <v>0.41550665966595401</v>
      </c>
      <c r="D8" s="14">
        <v>0.372968560964414</v>
      </c>
      <c r="E8" s="14">
        <v>0.37649777395940698</v>
      </c>
      <c r="F8" s="14">
        <v>0.29886217877370203</v>
      </c>
    </row>
    <row r="9" spans="2:7" x14ac:dyDescent="0.3">
      <c r="B9" s="15" t="s">
        <v>233</v>
      </c>
      <c r="C9" s="14">
        <v>0.228319441776311</v>
      </c>
      <c r="D9" s="14">
        <v>0.275436840780934</v>
      </c>
      <c r="E9" s="14">
        <v>0.269902197250386</v>
      </c>
      <c r="F9" s="14">
        <v>0.208351139077977</v>
      </c>
    </row>
    <row r="10" spans="2:7" x14ac:dyDescent="0.3">
      <c r="B10" s="15" t="s">
        <v>234</v>
      </c>
      <c r="C10" s="14">
        <v>5.5183764342069799E-2</v>
      </c>
      <c r="D10" s="14">
        <v>7.83306044764389E-2</v>
      </c>
      <c r="E10" s="14">
        <v>8.9592475544527594E-2</v>
      </c>
      <c r="F10" s="14">
        <v>0.160713367472506</v>
      </c>
    </row>
    <row r="11" spans="2:7" x14ac:dyDescent="0.3">
      <c r="B11" s="15" t="s">
        <v>235</v>
      </c>
      <c r="C11" s="14">
        <v>4.5540053161554198E-2</v>
      </c>
      <c r="D11" s="14">
        <v>5.3237901346385598E-2</v>
      </c>
      <c r="E11" s="14">
        <v>5.0824871495128002E-2</v>
      </c>
      <c r="F11" s="14">
        <v>0.14493663121334799</v>
      </c>
    </row>
    <row r="12" spans="2:7" x14ac:dyDescent="0.3">
      <c r="B12" s="15" t="s">
        <v>52</v>
      </c>
      <c r="C12" s="14">
        <v>8.1003714240097405E-2</v>
      </c>
      <c r="D12" s="14">
        <v>8.2622737026795207E-2</v>
      </c>
      <c r="E12" s="14">
        <v>7.7489009580589796E-2</v>
      </c>
      <c r="F12" s="14">
        <v>5.2372557288936902E-2</v>
      </c>
    </row>
    <row r="13" spans="2:7" x14ac:dyDescent="0.3">
      <c r="B13" s="20" t="s">
        <v>236</v>
      </c>
      <c r="C13" s="18">
        <v>0.58995302647996795</v>
      </c>
      <c r="D13" s="18">
        <v>0.51037191636944601</v>
      </c>
      <c r="E13" s="18">
        <v>0.51219144612936796</v>
      </c>
      <c r="F13" s="18">
        <v>0.43362630494723298</v>
      </c>
    </row>
    <row r="14" spans="2:7" x14ac:dyDescent="0.3">
      <c r="B14" s="20" t="s">
        <v>237</v>
      </c>
      <c r="C14" s="18">
        <v>0.100723817503624</v>
      </c>
      <c r="D14" s="18">
        <v>0.131568505822825</v>
      </c>
      <c r="E14" s="18">
        <v>0.140417347039656</v>
      </c>
      <c r="F14" s="18">
        <v>0.30564999868585302</v>
      </c>
    </row>
    <row r="15" spans="2:7" x14ac:dyDescent="0.3">
      <c r="B15" s="20" t="s">
        <v>55</v>
      </c>
      <c r="C15" s="19">
        <v>0.48922920897634398</v>
      </c>
      <c r="D15" s="19">
        <v>0.37880341054662198</v>
      </c>
      <c r="E15" s="19">
        <v>0.37177409908971298</v>
      </c>
      <c r="F15" s="19">
        <v>0.12797630626138001</v>
      </c>
    </row>
    <row r="16" spans="2:7" x14ac:dyDescent="0.3">
      <c r="B16" s="16"/>
      <c r="C16" s="16"/>
      <c r="D16" s="16"/>
      <c r="E16" s="16"/>
      <c r="F16" s="16"/>
    </row>
    <row r="17" spans="2:2" x14ac:dyDescent="0.3">
      <c r="B17" t="s">
        <v>57</v>
      </c>
    </row>
    <row r="18" spans="2:2" x14ac:dyDescent="0.3">
      <c r="B18" t="s">
        <v>58</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309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231</v>
      </c>
      <c r="C9" s="14">
        <v>0.135693672169962</v>
      </c>
      <c r="D9" s="14">
        <v>0.151947236448288</v>
      </c>
      <c r="E9" s="14">
        <v>0.120352689783739</v>
      </c>
      <c r="F9" s="14"/>
      <c r="G9" s="14">
        <v>0.119530798343035</v>
      </c>
      <c r="H9" s="14">
        <v>0.163544738308224</v>
      </c>
      <c r="I9" s="14">
        <v>0.18242055753347</v>
      </c>
      <c r="J9" s="14">
        <v>0.117817576017755</v>
      </c>
      <c r="K9" s="14">
        <v>0.11269098901094</v>
      </c>
      <c r="L9" s="14">
        <v>0.115783123158246</v>
      </c>
      <c r="M9" s="14"/>
      <c r="N9" s="14">
        <v>0.174372089714596</v>
      </c>
      <c r="O9" s="14">
        <v>0.121290650064126</v>
      </c>
      <c r="P9" s="14">
        <v>0.13707459677270101</v>
      </c>
      <c r="Q9" s="14">
        <v>0.15370475223969499</v>
      </c>
      <c r="R9" s="14">
        <v>0.13848492982647301</v>
      </c>
      <c r="S9" s="14"/>
      <c r="T9" s="14">
        <v>0.15715916101597999</v>
      </c>
      <c r="U9" s="14">
        <v>0.12218979792146099</v>
      </c>
      <c r="V9" s="14"/>
      <c r="W9" s="14">
        <v>0.103922509579546</v>
      </c>
      <c r="X9" s="14">
        <v>0.14299695683185601</v>
      </c>
      <c r="Y9" s="14"/>
      <c r="Z9" s="14">
        <v>0.166081471987056</v>
      </c>
      <c r="AA9" s="14">
        <v>0.116185233774917</v>
      </c>
    </row>
    <row r="10" spans="2:27" x14ac:dyDescent="0.3">
      <c r="B10" s="15" t="s">
        <v>232</v>
      </c>
      <c r="C10" s="14">
        <v>0.37649777395940698</v>
      </c>
      <c r="D10" s="14">
        <v>0.391314694368399</v>
      </c>
      <c r="E10" s="14">
        <v>0.36348628887686402</v>
      </c>
      <c r="F10" s="14"/>
      <c r="G10" s="14">
        <v>0.44663366346178002</v>
      </c>
      <c r="H10" s="14">
        <v>0.40721100241237201</v>
      </c>
      <c r="I10" s="14">
        <v>0.32660934781221901</v>
      </c>
      <c r="J10" s="14">
        <v>0.39017461847644702</v>
      </c>
      <c r="K10" s="14">
        <v>0.29848226162629399</v>
      </c>
      <c r="L10" s="14">
        <v>0.38669607696053099</v>
      </c>
      <c r="M10" s="14"/>
      <c r="N10" s="14">
        <v>0.46177019084997201</v>
      </c>
      <c r="O10" s="14">
        <v>0.40925782295612201</v>
      </c>
      <c r="P10" s="14">
        <v>0.30748640558255802</v>
      </c>
      <c r="Q10" s="14">
        <v>0.45623685689746202</v>
      </c>
      <c r="R10" s="14">
        <v>0.43853736174512598</v>
      </c>
      <c r="S10" s="14"/>
      <c r="T10" s="14">
        <v>0.37752565576018898</v>
      </c>
      <c r="U10" s="14">
        <v>0.37585113662076203</v>
      </c>
      <c r="V10" s="14"/>
      <c r="W10" s="14">
        <v>0.34721987474168398</v>
      </c>
      <c r="X10" s="14">
        <v>0.383227928440872</v>
      </c>
      <c r="Y10" s="14"/>
      <c r="Z10" s="14">
        <v>0.41547003458702603</v>
      </c>
      <c r="AA10" s="14">
        <v>0.351478261189619</v>
      </c>
    </row>
    <row r="11" spans="2:27" x14ac:dyDescent="0.3">
      <c r="B11" s="15" t="s">
        <v>233</v>
      </c>
      <c r="C11" s="14">
        <v>0.269902197250386</v>
      </c>
      <c r="D11" s="14">
        <v>0.23429307244911801</v>
      </c>
      <c r="E11" s="14">
        <v>0.30446216355554101</v>
      </c>
      <c r="F11" s="14"/>
      <c r="G11" s="14">
        <v>0.26116683767265197</v>
      </c>
      <c r="H11" s="14">
        <v>0.235295674061824</v>
      </c>
      <c r="I11" s="14">
        <v>0.25055081331750101</v>
      </c>
      <c r="J11" s="14">
        <v>0.30934355266054397</v>
      </c>
      <c r="K11" s="14">
        <v>0.32136058879246299</v>
      </c>
      <c r="L11" s="14">
        <v>0.25306107864389998</v>
      </c>
      <c r="M11" s="14"/>
      <c r="N11" s="14">
        <v>0.222706439509749</v>
      </c>
      <c r="O11" s="14">
        <v>0.28947615843744801</v>
      </c>
      <c r="P11" s="14">
        <v>0.256679182708413</v>
      </c>
      <c r="Q11" s="14">
        <v>0.20731329124546799</v>
      </c>
      <c r="R11" s="14">
        <v>0.22285933274556599</v>
      </c>
      <c r="S11" s="14"/>
      <c r="T11" s="14">
        <v>0.28452039369117599</v>
      </c>
      <c r="U11" s="14">
        <v>0.26070593398834901</v>
      </c>
      <c r="V11" s="14"/>
      <c r="W11" s="14">
        <v>0.30146638431891498</v>
      </c>
      <c r="X11" s="14">
        <v>0.26264649036126297</v>
      </c>
      <c r="Y11" s="14"/>
      <c r="Z11" s="14">
        <v>0.24404409657568599</v>
      </c>
      <c r="AA11" s="14">
        <v>0.28650264766343297</v>
      </c>
    </row>
    <row r="12" spans="2:27" x14ac:dyDescent="0.3">
      <c r="B12" s="15" t="s">
        <v>234</v>
      </c>
      <c r="C12" s="14">
        <v>8.9592475544527594E-2</v>
      </c>
      <c r="D12" s="14">
        <v>0.1127340513434</v>
      </c>
      <c r="E12" s="14">
        <v>6.6550207649147694E-2</v>
      </c>
      <c r="F12" s="14"/>
      <c r="G12" s="14">
        <v>6.6751694581855203E-2</v>
      </c>
      <c r="H12" s="14">
        <v>6.4304273033154294E-2</v>
      </c>
      <c r="I12" s="14">
        <v>0.10221002452945201</v>
      </c>
      <c r="J12" s="14">
        <v>7.2707882098019899E-2</v>
      </c>
      <c r="K12" s="14">
        <v>0.104414404133269</v>
      </c>
      <c r="L12" s="14">
        <v>0.118803604084596</v>
      </c>
      <c r="M12" s="14"/>
      <c r="N12" s="14">
        <v>6.8768708580548996E-2</v>
      </c>
      <c r="O12" s="14">
        <v>8.4587141060633503E-2</v>
      </c>
      <c r="P12" s="14">
        <v>0.13091834134629801</v>
      </c>
      <c r="Q12" s="14">
        <v>0.115934518446597</v>
      </c>
      <c r="R12" s="14">
        <v>4.6558368274847203E-2</v>
      </c>
      <c r="S12" s="14"/>
      <c r="T12" s="14">
        <v>6.5099641980452302E-2</v>
      </c>
      <c r="U12" s="14">
        <v>0.10500084321839399</v>
      </c>
      <c r="V12" s="14"/>
      <c r="W12" s="14">
        <v>0.119417041208862</v>
      </c>
      <c r="X12" s="14">
        <v>8.2736658029380003E-2</v>
      </c>
      <c r="Y12" s="14"/>
      <c r="Z12" s="14">
        <v>7.5581517094225198E-2</v>
      </c>
      <c r="AA12" s="14">
        <v>9.85872669222667E-2</v>
      </c>
    </row>
    <row r="13" spans="2:27" x14ac:dyDescent="0.3">
      <c r="B13" s="15" t="s">
        <v>235</v>
      </c>
      <c r="C13" s="14">
        <v>5.0824871495128002E-2</v>
      </c>
      <c r="D13" s="14">
        <v>6.9744075543309303E-2</v>
      </c>
      <c r="E13" s="14">
        <v>3.1746272883957899E-2</v>
      </c>
      <c r="F13" s="14"/>
      <c r="G13" s="14">
        <v>2.7976514472472801E-2</v>
      </c>
      <c r="H13" s="14">
        <v>4.8457774298339501E-2</v>
      </c>
      <c r="I13" s="14">
        <v>4.14463039975198E-2</v>
      </c>
      <c r="J13" s="14">
        <v>4.6430699134204598E-2</v>
      </c>
      <c r="K13" s="14">
        <v>6.8432393603479205E-2</v>
      </c>
      <c r="L13" s="14">
        <v>6.7301848350917806E-2</v>
      </c>
      <c r="M13" s="14"/>
      <c r="N13" s="14">
        <v>1.5572413315176699E-2</v>
      </c>
      <c r="O13" s="14">
        <v>3.6351886149052E-2</v>
      </c>
      <c r="P13" s="14">
        <v>0.12279977418490499</v>
      </c>
      <c r="Q13" s="14">
        <v>2.4301573994963101E-2</v>
      </c>
      <c r="R13" s="14">
        <v>4.31080648261329E-2</v>
      </c>
      <c r="S13" s="14"/>
      <c r="T13" s="14">
        <v>4.4340096599581803E-2</v>
      </c>
      <c r="U13" s="14">
        <v>5.4904423810356602E-2</v>
      </c>
      <c r="V13" s="14"/>
      <c r="W13" s="14">
        <v>5.2292657831356899E-2</v>
      </c>
      <c r="X13" s="14">
        <v>5.04874692547847E-2</v>
      </c>
      <c r="Y13" s="14"/>
      <c r="Z13" s="14">
        <v>5.0126867122991497E-2</v>
      </c>
      <c r="AA13" s="14">
        <v>5.12729781489581E-2</v>
      </c>
    </row>
    <row r="14" spans="2:27" x14ac:dyDescent="0.3">
      <c r="B14" s="15" t="s">
        <v>52</v>
      </c>
      <c r="C14" s="14">
        <v>7.7489009580589796E-2</v>
      </c>
      <c r="D14" s="14">
        <v>3.9966869847484203E-2</v>
      </c>
      <c r="E14" s="14">
        <v>0.11340237725075</v>
      </c>
      <c r="F14" s="14"/>
      <c r="G14" s="14">
        <v>7.7940491468205003E-2</v>
      </c>
      <c r="H14" s="14">
        <v>8.1186537886086499E-2</v>
      </c>
      <c r="I14" s="14">
        <v>9.6762952809837904E-2</v>
      </c>
      <c r="J14" s="14">
        <v>6.3525671613028994E-2</v>
      </c>
      <c r="K14" s="14">
        <v>9.4619362833554696E-2</v>
      </c>
      <c r="L14" s="14">
        <v>5.8354268801810098E-2</v>
      </c>
      <c r="M14" s="14"/>
      <c r="N14" s="14">
        <v>5.6810158029956703E-2</v>
      </c>
      <c r="O14" s="14">
        <v>5.90363413326183E-2</v>
      </c>
      <c r="P14" s="14">
        <v>4.5041699405124702E-2</v>
      </c>
      <c r="Q14" s="14">
        <v>4.2509007175813997E-2</v>
      </c>
      <c r="R14" s="14">
        <v>0.11045194258185501</v>
      </c>
      <c r="S14" s="14"/>
      <c r="T14" s="14">
        <v>7.1355050952620902E-2</v>
      </c>
      <c r="U14" s="14">
        <v>8.1347864440676598E-2</v>
      </c>
      <c r="V14" s="14"/>
      <c r="W14" s="14">
        <v>7.5681532319637299E-2</v>
      </c>
      <c r="X14" s="14">
        <v>7.7904497081844104E-2</v>
      </c>
      <c r="Y14" s="14"/>
      <c r="Z14" s="14">
        <v>4.8696012633016802E-2</v>
      </c>
      <c r="AA14" s="14">
        <v>9.5973612300806102E-2</v>
      </c>
    </row>
    <row r="15" spans="2:27" x14ac:dyDescent="0.3">
      <c r="B15" s="15" t="s">
        <v>236</v>
      </c>
      <c r="C15" s="18">
        <v>0.51219144612936796</v>
      </c>
      <c r="D15" s="18">
        <v>0.54326193081668805</v>
      </c>
      <c r="E15" s="18">
        <v>0.48383897866060299</v>
      </c>
      <c r="F15" s="18"/>
      <c r="G15" s="18">
        <v>0.56616446180481494</v>
      </c>
      <c r="H15" s="18">
        <v>0.57075574072059598</v>
      </c>
      <c r="I15" s="18">
        <v>0.50902990534569004</v>
      </c>
      <c r="J15" s="18">
        <v>0.50799219449420296</v>
      </c>
      <c r="K15" s="18">
        <v>0.41117325063723398</v>
      </c>
      <c r="L15" s="18">
        <v>0.502479200118777</v>
      </c>
      <c r="M15" s="18"/>
      <c r="N15" s="18">
        <v>0.63614228056456801</v>
      </c>
      <c r="O15" s="18">
        <v>0.53054847302024799</v>
      </c>
      <c r="P15" s="18">
        <v>0.44456100235525903</v>
      </c>
      <c r="Q15" s="18">
        <v>0.609941609137157</v>
      </c>
      <c r="R15" s="18">
        <v>0.57702229157159901</v>
      </c>
      <c r="S15" s="18"/>
      <c r="T15" s="18">
        <v>0.53468481677616897</v>
      </c>
      <c r="U15" s="18">
        <v>0.49804093454222398</v>
      </c>
      <c r="V15" s="18"/>
      <c r="W15" s="18">
        <v>0.451142384321229</v>
      </c>
      <c r="X15" s="18">
        <v>0.52622488527272804</v>
      </c>
      <c r="Y15" s="18"/>
      <c r="Z15" s="18">
        <v>0.58155150657408095</v>
      </c>
      <c r="AA15" s="18">
        <v>0.46766349496453602</v>
      </c>
    </row>
    <row r="16" spans="2:27" x14ac:dyDescent="0.3">
      <c r="B16" s="15" t="s">
        <v>237</v>
      </c>
      <c r="C16" s="18">
        <v>0.140417347039656</v>
      </c>
      <c r="D16" s="18">
        <v>0.18247812688671</v>
      </c>
      <c r="E16" s="18">
        <v>9.8296480533105607E-2</v>
      </c>
      <c r="F16" s="18"/>
      <c r="G16" s="18">
        <v>9.4728209054327994E-2</v>
      </c>
      <c r="H16" s="18">
        <v>0.112762047331494</v>
      </c>
      <c r="I16" s="18">
        <v>0.14365632852697199</v>
      </c>
      <c r="J16" s="18">
        <v>0.119138581232224</v>
      </c>
      <c r="K16" s="18">
        <v>0.17284679773674899</v>
      </c>
      <c r="L16" s="18">
        <v>0.18610545243551299</v>
      </c>
      <c r="M16" s="18"/>
      <c r="N16" s="18">
        <v>8.4341121895725693E-2</v>
      </c>
      <c r="O16" s="18">
        <v>0.120939027209686</v>
      </c>
      <c r="P16" s="18">
        <v>0.25371811553120299</v>
      </c>
      <c r="Q16" s="18">
        <v>0.14023609244156099</v>
      </c>
      <c r="R16" s="18">
        <v>8.9666433100980103E-2</v>
      </c>
      <c r="S16" s="18"/>
      <c r="T16" s="18">
        <v>0.109439738580034</v>
      </c>
      <c r="U16" s="18">
        <v>0.15990526702874999</v>
      </c>
      <c r="V16" s="18"/>
      <c r="W16" s="18">
        <v>0.17170969904021899</v>
      </c>
      <c r="X16" s="18">
        <v>0.13322412728416499</v>
      </c>
      <c r="Y16" s="18"/>
      <c r="Z16" s="18">
        <v>0.125708384217217</v>
      </c>
      <c r="AA16" s="18">
        <v>0.149860245071225</v>
      </c>
    </row>
    <row r="17" spans="2:27" x14ac:dyDescent="0.3">
      <c r="B17" s="15" t="s">
        <v>55</v>
      </c>
      <c r="C17" s="19">
        <v>0.37177409908971298</v>
      </c>
      <c r="D17" s="19">
        <v>0.360783803929978</v>
      </c>
      <c r="E17" s="19">
        <v>0.38554249812749702</v>
      </c>
      <c r="F17" s="19"/>
      <c r="G17" s="19">
        <v>0.47143625275048701</v>
      </c>
      <c r="H17" s="19">
        <v>0.45799369338910201</v>
      </c>
      <c r="I17" s="19">
        <v>0.36537357681871802</v>
      </c>
      <c r="J17" s="19">
        <v>0.38885361326197798</v>
      </c>
      <c r="K17" s="19">
        <v>0.23832645290048499</v>
      </c>
      <c r="L17" s="19">
        <v>0.31637374768326298</v>
      </c>
      <c r="M17" s="19"/>
      <c r="N17" s="19">
        <v>0.55180115866884205</v>
      </c>
      <c r="O17" s="19">
        <v>0.40960944581056202</v>
      </c>
      <c r="P17" s="19">
        <v>0.19084288682405601</v>
      </c>
      <c r="Q17" s="19">
        <v>0.46970551669559701</v>
      </c>
      <c r="R17" s="19">
        <v>0.48735585847061902</v>
      </c>
      <c r="S17" s="19"/>
      <c r="T17" s="19">
        <v>0.425245078196135</v>
      </c>
      <c r="U17" s="19">
        <v>0.33813566751347301</v>
      </c>
      <c r="V17" s="19"/>
      <c r="W17" s="19">
        <v>0.27943268528101001</v>
      </c>
      <c r="X17" s="19">
        <v>0.39300075798856299</v>
      </c>
      <c r="Y17" s="19"/>
      <c r="Z17" s="19">
        <v>0.45584312235686397</v>
      </c>
      <c r="AA17" s="19">
        <v>0.31780324989331099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310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231</v>
      </c>
      <c r="C9" s="14">
        <v>0.13740335540503301</v>
      </c>
      <c r="D9" s="14">
        <v>0.15514679277565999</v>
      </c>
      <c r="E9" s="14">
        <v>0.120614835755043</v>
      </c>
      <c r="F9" s="14"/>
      <c r="G9" s="14">
        <v>0.11657757301086601</v>
      </c>
      <c r="H9" s="14">
        <v>0.171717839882356</v>
      </c>
      <c r="I9" s="14">
        <v>0.18867783133086899</v>
      </c>
      <c r="J9" s="14">
        <v>0.116638272409124</v>
      </c>
      <c r="K9" s="14">
        <v>0.103382071109969</v>
      </c>
      <c r="L9" s="14">
        <v>0.121381732822211</v>
      </c>
      <c r="M9" s="14"/>
      <c r="N9" s="14">
        <v>0.19527732466836301</v>
      </c>
      <c r="O9" s="14">
        <v>0.130966103436788</v>
      </c>
      <c r="P9" s="14">
        <v>0.115922613574683</v>
      </c>
      <c r="Q9" s="14">
        <v>0.162024759488754</v>
      </c>
      <c r="R9" s="14">
        <v>0.15223704920816999</v>
      </c>
      <c r="S9" s="14"/>
      <c r="T9" s="14">
        <v>0.15757397211712601</v>
      </c>
      <c r="U9" s="14">
        <v>0.124714081307958</v>
      </c>
      <c r="V9" s="14"/>
      <c r="W9" s="14">
        <v>0.11488200517996799</v>
      </c>
      <c r="X9" s="14">
        <v>0.14258037186440101</v>
      </c>
      <c r="Y9" s="14"/>
      <c r="Z9" s="14">
        <v>0.16236181137917099</v>
      </c>
      <c r="AA9" s="14">
        <v>0.121380461225869</v>
      </c>
    </row>
    <row r="10" spans="2:27" x14ac:dyDescent="0.3">
      <c r="B10" s="15" t="s">
        <v>232</v>
      </c>
      <c r="C10" s="14">
        <v>0.372968560964414</v>
      </c>
      <c r="D10" s="14">
        <v>0.40363110181346201</v>
      </c>
      <c r="E10" s="14">
        <v>0.343677076867211</v>
      </c>
      <c r="F10" s="14"/>
      <c r="G10" s="14">
        <v>0.43241933430766</v>
      </c>
      <c r="H10" s="14">
        <v>0.40621158628567</v>
      </c>
      <c r="I10" s="14">
        <v>0.37206353777201701</v>
      </c>
      <c r="J10" s="14">
        <v>0.36675831739075399</v>
      </c>
      <c r="K10" s="14">
        <v>0.29587131773799502</v>
      </c>
      <c r="L10" s="14">
        <v>0.363930181040721</v>
      </c>
      <c r="M10" s="14"/>
      <c r="N10" s="14">
        <v>0.43848245697363503</v>
      </c>
      <c r="O10" s="14">
        <v>0.40435716168385999</v>
      </c>
      <c r="P10" s="14">
        <v>0.32750101279160099</v>
      </c>
      <c r="Q10" s="14">
        <v>0.46384725012981498</v>
      </c>
      <c r="R10" s="14">
        <v>0.43488168848840197</v>
      </c>
      <c r="S10" s="14"/>
      <c r="T10" s="14">
        <v>0.38103002810083703</v>
      </c>
      <c r="U10" s="14">
        <v>0.36789711631902999</v>
      </c>
      <c r="V10" s="14"/>
      <c r="W10" s="14">
        <v>0.32152620537295401</v>
      </c>
      <c r="X10" s="14">
        <v>0.38479369218186898</v>
      </c>
      <c r="Y10" s="14"/>
      <c r="Z10" s="14">
        <v>0.40534717779013002</v>
      </c>
      <c r="AA10" s="14">
        <v>0.35218205271231201</v>
      </c>
    </row>
    <row r="11" spans="2:27" x14ac:dyDescent="0.3">
      <c r="B11" s="15" t="s">
        <v>233</v>
      </c>
      <c r="C11" s="14">
        <v>0.275436840780934</v>
      </c>
      <c r="D11" s="14">
        <v>0.24337767258222001</v>
      </c>
      <c r="E11" s="14">
        <v>0.30655335111257198</v>
      </c>
      <c r="F11" s="14"/>
      <c r="G11" s="14">
        <v>0.28746168129583399</v>
      </c>
      <c r="H11" s="14">
        <v>0.24311543808571701</v>
      </c>
      <c r="I11" s="14">
        <v>0.219560506419165</v>
      </c>
      <c r="J11" s="14">
        <v>0.306589796573006</v>
      </c>
      <c r="K11" s="14">
        <v>0.30854730840848898</v>
      </c>
      <c r="L11" s="14">
        <v>0.29162337817149198</v>
      </c>
      <c r="M11" s="14"/>
      <c r="N11" s="14">
        <v>0.22014385149045801</v>
      </c>
      <c r="O11" s="14">
        <v>0.269325569124029</v>
      </c>
      <c r="P11" s="14">
        <v>0.25707254861336998</v>
      </c>
      <c r="Q11" s="14">
        <v>0.24436490010987799</v>
      </c>
      <c r="R11" s="14">
        <v>0.23734734847477401</v>
      </c>
      <c r="S11" s="14"/>
      <c r="T11" s="14">
        <v>0.259058259887194</v>
      </c>
      <c r="U11" s="14">
        <v>0.285740556589344</v>
      </c>
      <c r="V11" s="14"/>
      <c r="W11" s="14">
        <v>0.32916475248887</v>
      </c>
      <c r="X11" s="14">
        <v>0.26308632536068599</v>
      </c>
      <c r="Y11" s="14"/>
      <c r="Z11" s="14">
        <v>0.25442829711129999</v>
      </c>
      <c r="AA11" s="14">
        <v>0.28892396003324999</v>
      </c>
    </row>
    <row r="12" spans="2:27" x14ac:dyDescent="0.3">
      <c r="B12" s="15" t="s">
        <v>234</v>
      </c>
      <c r="C12" s="14">
        <v>7.83306044764389E-2</v>
      </c>
      <c r="D12" s="14">
        <v>8.9168999341911595E-2</v>
      </c>
      <c r="E12" s="14">
        <v>6.8053942680816507E-2</v>
      </c>
      <c r="F12" s="14"/>
      <c r="G12" s="14">
        <v>5.03618916953366E-2</v>
      </c>
      <c r="H12" s="14">
        <v>6.8966037746249903E-2</v>
      </c>
      <c r="I12" s="14">
        <v>7.5892324152989299E-2</v>
      </c>
      <c r="J12" s="14">
        <v>6.5054279537178503E-2</v>
      </c>
      <c r="K12" s="14">
        <v>9.7751257749463999E-2</v>
      </c>
      <c r="L12" s="14">
        <v>0.104237498122426</v>
      </c>
      <c r="M12" s="14"/>
      <c r="N12" s="14">
        <v>6.8958610164895406E-2</v>
      </c>
      <c r="O12" s="14">
        <v>9.1283361140511304E-2</v>
      </c>
      <c r="P12" s="14">
        <v>0.128434337088354</v>
      </c>
      <c r="Q12" s="14">
        <v>7.1127689476406894E-2</v>
      </c>
      <c r="R12" s="14">
        <v>4.7736282529789398E-2</v>
      </c>
      <c r="S12" s="14"/>
      <c r="T12" s="14">
        <v>7.8526369091609302E-2</v>
      </c>
      <c r="U12" s="14">
        <v>7.8207449547868194E-2</v>
      </c>
      <c r="V12" s="14"/>
      <c r="W12" s="14">
        <v>0.108202050848315</v>
      </c>
      <c r="X12" s="14">
        <v>7.1464010422933599E-2</v>
      </c>
      <c r="Y12" s="14"/>
      <c r="Z12" s="14">
        <v>7.0493725734895304E-2</v>
      </c>
      <c r="AA12" s="14">
        <v>8.3361744179183697E-2</v>
      </c>
    </row>
    <row r="13" spans="2:27" x14ac:dyDescent="0.3">
      <c r="B13" s="15" t="s">
        <v>235</v>
      </c>
      <c r="C13" s="14">
        <v>5.3237901346385598E-2</v>
      </c>
      <c r="D13" s="14">
        <v>6.7732900081373601E-2</v>
      </c>
      <c r="E13" s="14">
        <v>3.8486634623402599E-2</v>
      </c>
      <c r="F13" s="14"/>
      <c r="G13" s="14">
        <v>3.70247243503289E-2</v>
      </c>
      <c r="H13" s="14">
        <v>3.4674397268425E-2</v>
      </c>
      <c r="I13" s="14">
        <v>3.2275566322054201E-2</v>
      </c>
      <c r="J13" s="14">
        <v>6.5057457981332001E-2</v>
      </c>
      <c r="K13" s="14">
        <v>8.7161971669876104E-2</v>
      </c>
      <c r="L13" s="14">
        <v>6.3785351470829796E-2</v>
      </c>
      <c r="M13" s="14"/>
      <c r="N13" s="14">
        <v>1.15014076816116E-2</v>
      </c>
      <c r="O13" s="14">
        <v>3.6980140757721797E-2</v>
      </c>
      <c r="P13" s="14">
        <v>0.120518114676084</v>
      </c>
      <c r="Q13" s="14">
        <v>3.34438794701492E-2</v>
      </c>
      <c r="R13" s="14">
        <v>4.5396390285542799E-2</v>
      </c>
      <c r="S13" s="14"/>
      <c r="T13" s="14">
        <v>4.0822944475240097E-2</v>
      </c>
      <c r="U13" s="14">
        <v>6.1048113244709303E-2</v>
      </c>
      <c r="V13" s="14"/>
      <c r="W13" s="14">
        <v>5.8629102172817103E-2</v>
      </c>
      <c r="X13" s="14">
        <v>5.1998617949285703E-2</v>
      </c>
      <c r="Y13" s="14"/>
      <c r="Z13" s="14">
        <v>4.9729492345470201E-2</v>
      </c>
      <c r="AA13" s="14">
        <v>5.5490238839423799E-2</v>
      </c>
    </row>
    <row r="14" spans="2:27" x14ac:dyDescent="0.3">
      <c r="B14" s="15" t="s">
        <v>52</v>
      </c>
      <c r="C14" s="14">
        <v>8.2622737026795207E-2</v>
      </c>
      <c r="D14" s="14">
        <v>4.0942533405373099E-2</v>
      </c>
      <c r="E14" s="14">
        <v>0.122614158960954</v>
      </c>
      <c r="F14" s="14"/>
      <c r="G14" s="14">
        <v>7.6154795339974393E-2</v>
      </c>
      <c r="H14" s="14">
        <v>7.5314700731581904E-2</v>
      </c>
      <c r="I14" s="14">
        <v>0.111530234002905</v>
      </c>
      <c r="J14" s="14">
        <v>7.9901876108605094E-2</v>
      </c>
      <c r="K14" s="14">
        <v>0.107286073324207</v>
      </c>
      <c r="L14" s="14">
        <v>5.5041858372319501E-2</v>
      </c>
      <c r="M14" s="14"/>
      <c r="N14" s="14">
        <v>6.5636349021037196E-2</v>
      </c>
      <c r="O14" s="14">
        <v>6.7087663857090002E-2</v>
      </c>
      <c r="P14" s="14">
        <v>5.0551373255908097E-2</v>
      </c>
      <c r="Q14" s="14">
        <v>2.5191521324996701E-2</v>
      </c>
      <c r="R14" s="14">
        <v>8.2401241013321996E-2</v>
      </c>
      <c r="S14" s="14"/>
      <c r="T14" s="14">
        <v>8.29884263279934E-2</v>
      </c>
      <c r="U14" s="14">
        <v>8.2392682991090399E-2</v>
      </c>
      <c r="V14" s="14"/>
      <c r="W14" s="14">
        <v>6.7595883937076398E-2</v>
      </c>
      <c r="X14" s="14">
        <v>8.6076982220824702E-2</v>
      </c>
      <c r="Y14" s="14"/>
      <c r="Z14" s="14">
        <v>5.7639495639033499E-2</v>
      </c>
      <c r="AA14" s="14">
        <v>9.8661543009962105E-2</v>
      </c>
    </row>
    <row r="15" spans="2:27" x14ac:dyDescent="0.3">
      <c r="B15" s="15" t="s">
        <v>236</v>
      </c>
      <c r="C15" s="18">
        <v>0.51037191636944601</v>
      </c>
      <c r="D15" s="18">
        <v>0.55877789458912197</v>
      </c>
      <c r="E15" s="18">
        <v>0.464291912622254</v>
      </c>
      <c r="F15" s="18"/>
      <c r="G15" s="18">
        <v>0.54899690731852602</v>
      </c>
      <c r="H15" s="18">
        <v>0.57792942616802601</v>
      </c>
      <c r="I15" s="18">
        <v>0.56074136910288597</v>
      </c>
      <c r="J15" s="18">
        <v>0.48339658979987798</v>
      </c>
      <c r="K15" s="18">
        <v>0.39925338884796502</v>
      </c>
      <c r="L15" s="18">
        <v>0.48531191386293199</v>
      </c>
      <c r="M15" s="18"/>
      <c r="N15" s="18">
        <v>0.63375978164199798</v>
      </c>
      <c r="O15" s="18">
        <v>0.53532326512064798</v>
      </c>
      <c r="P15" s="18">
        <v>0.44342362636628402</v>
      </c>
      <c r="Q15" s="18">
        <v>0.62587200961856904</v>
      </c>
      <c r="R15" s="18">
        <v>0.58711873769657197</v>
      </c>
      <c r="S15" s="18"/>
      <c r="T15" s="18">
        <v>0.53860400021796395</v>
      </c>
      <c r="U15" s="18">
        <v>0.49261119762698802</v>
      </c>
      <c r="V15" s="18"/>
      <c r="W15" s="18">
        <v>0.436408210552922</v>
      </c>
      <c r="X15" s="18">
        <v>0.52737406404627096</v>
      </c>
      <c r="Y15" s="18"/>
      <c r="Z15" s="18">
        <v>0.56770898916930101</v>
      </c>
      <c r="AA15" s="18">
        <v>0.47356251393818</v>
      </c>
    </row>
    <row r="16" spans="2:27" x14ac:dyDescent="0.3">
      <c r="B16" s="15" t="s">
        <v>237</v>
      </c>
      <c r="C16" s="18">
        <v>0.131568505822825</v>
      </c>
      <c r="D16" s="18">
        <v>0.156901899423285</v>
      </c>
      <c r="E16" s="18">
        <v>0.10654057730421899</v>
      </c>
      <c r="F16" s="18"/>
      <c r="G16" s="18">
        <v>8.7386616045665499E-2</v>
      </c>
      <c r="H16" s="18">
        <v>0.103640435014675</v>
      </c>
      <c r="I16" s="18">
        <v>0.10816789047504299</v>
      </c>
      <c r="J16" s="18">
        <v>0.13011173751851099</v>
      </c>
      <c r="K16" s="18">
        <v>0.18491322941933999</v>
      </c>
      <c r="L16" s="18">
        <v>0.168022849593256</v>
      </c>
      <c r="M16" s="18"/>
      <c r="N16" s="18">
        <v>8.0460017846506998E-2</v>
      </c>
      <c r="O16" s="18">
        <v>0.12826350189823299</v>
      </c>
      <c r="P16" s="18">
        <v>0.248952451764438</v>
      </c>
      <c r="Q16" s="18">
        <v>0.104571568946556</v>
      </c>
      <c r="R16" s="18">
        <v>9.3132672815332093E-2</v>
      </c>
      <c r="S16" s="18"/>
      <c r="T16" s="18">
        <v>0.119349313566849</v>
      </c>
      <c r="U16" s="18">
        <v>0.139255562792578</v>
      </c>
      <c r="V16" s="18"/>
      <c r="W16" s="18">
        <v>0.16683115302113199</v>
      </c>
      <c r="X16" s="18">
        <v>0.123462628372219</v>
      </c>
      <c r="Y16" s="18"/>
      <c r="Z16" s="18">
        <v>0.120223218080366</v>
      </c>
      <c r="AA16" s="18">
        <v>0.13885198301860699</v>
      </c>
    </row>
    <row r="17" spans="2:27" x14ac:dyDescent="0.3">
      <c r="B17" s="15" t="s">
        <v>55</v>
      </c>
      <c r="C17" s="19">
        <v>0.37880341054662198</v>
      </c>
      <c r="D17" s="19">
        <v>0.401875995165837</v>
      </c>
      <c r="E17" s="19">
        <v>0.35775133531803499</v>
      </c>
      <c r="F17" s="19"/>
      <c r="G17" s="19">
        <v>0.46161029127286002</v>
      </c>
      <c r="H17" s="19">
        <v>0.47428899115335099</v>
      </c>
      <c r="I17" s="19">
        <v>0.45257347862784197</v>
      </c>
      <c r="J17" s="19">
        <v>0.35328485228136802</v>
      </c>
      <c r="K17" s="19">
        <v>0.214340159428624</v>
      </c>
      <c r="L17" s="19">
        <v>0.31728906426967601</v>
      </c>
      <c r="M17" s="19"/>
      <c r="N17" s="19">
        <v>0.55329976379549095</v>
      </c>
      <c r="O17" s="19">
        <v>0.40705976322241499</v>
      </c>
      <c r="P17" s="19">
        <v>0.19447117460184599</v>
      </c>
      <c r="Q17" s="19">
        <v>0.52130044067201298</v>
      </c>
      <c r="R17" s="19">
        <v>0.49398606488123997</v>
      </c>
      <c r="S17" s="19"/>
      <c r="T17" s="19">
        <v>0.41925468665111398</v>
      </c>
      <c r="U17" s="19">
        <v>0.35335563483441101</v>
      </c>
      <c r="V17" s="19"/>
      <c r="W17" s="19">
        <v>0.26957705753179001</v>
      </c>
      <c r="X17" s="19">
        <v>0.40391143567405102</v>
      </c>
      <c r="Y17" s="19"/>
      <c r="Z17" s="19">
        <v>0.447485771088936</v>
      </c>
      <c r="AA17" s="19">
        <v>0.33471053091957298</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311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231</v>
      </c>
      <c r="C9" s="14">
        <v>0.17444636681401399</v>
      </c>
      <c r="D9" s="14">
        <v>0.20226417942657199</v>
      </c>
      <c r="E9" s="14">
        <v>0.14796787406389</v>
      </c>
      <c r="F9" s="14"/>
      <c r="G9" s="14">
        <v>0.12934619721360999</v>
      </c>
      <c r="H9" s="14">
        <v>0.196911387261585</v>
      </c>
      <c r="I9" s="14">
        <v>0.211734824749434</v>
      </c>
      <c r="J9" s="14">
        <v>0.15575159208983799</v>
      </c>
      <c r="K9" s="14">
        <v>0.15225461646149599</v>
      </c>
      <c r="L9" s="14">
        <v>0.185931480591986</v>
      </c>
      <c r="M9" s="14"/>
      <c r="N9" s="14">
        <v>0.21277315081929599</v>
      </c>
      <c r="O9" s="14">
        <v>0.16136947460344001</v>
      </c>
      <c r="P9" s="14">
        <v>0.12234636420233599</v>
      </c>
      <c r="Q9" s="14">
        <v>0.29694685057910702</v>
      </c>
      <c r="R9" s="14">
        <v>0.23595326278860601</v>
      </c>
      <c r="S9" s="14"/>
      <c r="T9" s="14">
        <v>0.17469779000421101</v>
      </c>
      <c r="U9" s="14">
        <v>0.17428819724387601</v>
      </c>
      <c r="V9" s="14"/>
      <c r="W9" s="14">
        <v>0.15246881909235299</v>
      </c>
      <c r="X9" s="14">
        <v>0.17949837857860901</v>
      </c>
      <c r="Y9" s="14"/>
      <c r="Z9" s="14">
        <v>0.204684403346437</v>
      </c>
      <c r="AA9" s="14">
        <v>0.15503407384017201</v>
      </c>
    </row>
    <row r="10" spans="2:27" x14ac:dyDescent="0.3">
      <c r="B10" s="15" t="s">
        <v>232</v>
      </c>
      <c r="C10" s="14">
        <v>0.41550665966595401</v>
      </c>
      <c r="D10" s="14">
        <v>0.407676931989989</v>
      </c>
      <c r="E10" s="14">
        <v>0.42394757294865798</v>
      </c>
      <c r="F10" s="14"/>
      <c r="G10" s="14">
        <v>0.44414557888669998</v>
      </c>
      <c r="H10" s="14">
        <v>0.37792316474730298</v>
      </c>
      <c r="I10" s="14">
        <v>0.38173490963907603</v>
      </c>
      <c r="J10" s="14">
        <v>0.40752807642245398</v>
      </c>
      <c r="K10" s="14">
        <v>0.37600507334920702</v>
      </c>
      <c r="L10" s="14">
        <v>0.487378742647257</v>
      </c>
      <c r="M10" s="14"/>
      <c r="N10" s="14">
        <v>0.47830319582565101</v>
      </c>
      <c r="O10" s="14">
        <v>0.45305995313936198</v>
      </c>
      <c r="P10" s="14">
        <v>0.35445539666703602</v>
      </c>
      <c r="Q10" s="14">
        <v>0.44619307870889602</v>
      </c>
      <c r="R10" s="14">
        <v>0.41897967494238297</v>
      </c>
      <c r="S10" s="14"/>
      <c r="T10" s="14">
        <v>0.3996338894534</v>
      </c>
      <c r="U10" s="14">
        <v>0.425492171501406</v>
      </c>
      <c r="V10" s="14"/>
      <c r="W10" s="14">
        <v>0.45284809864116399</v>
      </c>
      <c r="X10" s="14">
        <v>0.40692292724053197</v>
      </c>
      <c r="Y10" s="14"/>
      <c r="Z10" s="14">
        <v>0.43638367898272001</v>
      </c>
      <c r="AA10" s="14">
        <v>0.40210397675818399</v>
      </c>
    </row>
    <row r="11" spans="2:27" x14ac:dyDescent="0.3">
      <c r="B11" s="15" t="s">
        <v>233</v>
      </c>
      <c r="C11" s="14">
        <v>0.228319441776311</v>
      </c>
      <c r="D11" s="14">
        <v>0.222602009807297</v>
      </c>
      <c r="E11" s="14">
        <v>0.23354488075067201</v>
      </c>
      <c r="F11" s="14"/>
      <c r="G11" s="14">
        <v>0.27769477384020003</v>
      </c>
      <c r="H11" s="14">
        <v>0.25351734995046499</v>
      </c>
      <c r="I11" s="14">
        <v>0.186866602705303</v>
      </c>
      <c r="J11" s="14">
        <v>0.268230517006323</v>
      </c>
      <c r="K11" s="14">
        <v>0.26542615484534998</v>
      </c>
      <c r="L11" s="14">
        <v>0.15147239402256499</v>
      </c>
      <c r="M11" s="14"/>
      <c r="N11" s="14">
        <v>0.209501153026216</v>
      </c>
      <c r="O11" s="14">
        <v>0.24232955977849299</v>
      </c>
      <c r="P11" s="14">
        <v>0.225690086650047</v>
      </c>
      <c r="Q11" s="14">
        <v>0.15348472903465399</v>
      </c>
      <c r="R11" s="14">
        <v>0.22977982557371299</v>
      </c>
      <c r="S11" s="14"/>
      <c r="T11" s="14">
        <v>0.251040315082878</v>
      </c>
      <c r="U11" s="14">
        <v>0.21402580895252801</v>
      </c>
      <c r="V11" s="14"/>
      <c r="W11" s="14">
        <v>0.220940785640557</v>
      </c>
      <c r="X11" s="14">
        <v>0.230015584497821</v>
      </c>
      <c r="Y11" s="14"/>
      <c r="Z11" s="14">
        <v>0.21040747153212599</v>
      </c>
      <c r="AA11" s="14">
        <v>0.23981861480449401</v>
      </c>
    </row>
    <row r="12" spans="2:27" x14ac:dyDescent="0.3">
      <c r="B12" s="15" t="s">
        <v>234</v>
      </c>
      <c r="C12" s="14">
        <v>5.5183764342069799E-2</v>
      </c>
      <c r="D12" s="14">
        <v>5.9081994935521499E-2</v>
      </c>
      <c r="E12" s="14">
        <v>5.1591588766387503E-2</v>
      </c>
      <c r="F12" s="14"/>
      <c r="G12" s="14">
        <v>4.9357929467648103E-2</v>
      </c>
      <c r="H12" s="14">
        <v>4.3144616839181103E-2</v>
      </c>
      <c r="I12" s="14">
        <v>6.1910464731984402E-2</v>
      </c>
      <c r="J12" s="14">
        <v>4.5056237843713001E-2</v>
      </c>
      <c r="K12" s="14">
        <v>5.74190505642116E-2</v>
      </c>
      <c r="L12" s="14">
        <v>7.0076448219903401E-2</v>
      </c>
      <c r="M12" s="14"/>
      <c r="N12" s="14">
        <v>2.8795073326215798E-2</v>
      </c>
      <c r="O12" s="14">
        <v>6.2726944926811398E-2</v>
      </c>
      <c r="P12" s="14">
        <v>0.11771691185706699</v>
      </c>
      <c r="Q12" s="14">
        <v>4.9485857269874998E-2</v>
      </c>
      <c r="R12" s="14">
        <v>7.5400130602214102E-3</v>
      </c>
      <c r="S12" s="14"/>
      <c r="T12" s="14">
        <v>4.9876138487842697E-2</v>
      </c>
      <c r="U12" s="14">
        <v>5.8522775748132798E-2</v>
      </c>
      <c r="V12" s="14"/>
      <c r="W12" s="14">
        <v>5.35326986933762E-2</v>
      </c>
      <c r="X12" s="14">
        <v>5.5563297272083499E-2</v>
      </c>
      <c r="Y12" s="14"/>
      <c r="Z12" s="14">
        <v>5.0647932417390899E-2</v>
      </c>
      <c r="AA12" s="14">
        <v>5.8095689463516099E-2</v>
      </c>
    </row>
    <row r="13" spans="2:27" x14ac:dyDescent="0.3">
      <c r="B13" s="15" t="s">
        <v>235</v>
      </c>
      <c r="C13" s="14">
        <v>4.5540053161554198E-2</v>
      </c>
      <c r="D13" s="14">
        <v>6.4295479901649605E-2</v>
      </c>
      <c r="E13" s="14">
        <v>2.74100661508348E-2</v>
      </c>
      <c r="F13" s="14"/>
      <c r="G13" s="14">
        <v>1.89781714638446E-2</v>
      </c>
      <c r="H13" s="14">
        <v>3.8452591509958799E-2</v>
      </c>
      <c r="I13" s="14">
        <v>4.6362892589808899E-2</v>
      </c>
      <c r="J13" s="14">
        <v>5.2660641473653402E-2</v>
      </c>
      <c r="K13" s="14">
        <v>5.8079754881471497E-2</v>
      </c>
      <c r="L13" s="14">
        <v>5.4105855790506197E-2</v>
      </c>
      <c r="M13" s="14"/>
      <c r="N13" s="14">
        <v>1.46485386069429E-2</v>
      </c>
      <c r="O13" s="14">
        <v>1.97949267510029E-2</v>
      </c>
      <c r="P13" s="14">
        <v>0.127679525828093</v>
      </c>
      <c r="Q13" s="14">
        <v>1.6071096157903302E-2</v>
      </c>
      <c r="R13" s="14">
        <v>2.06554177119176E-2</v>
      </c>
      <c r="S13" s="14"/>
      <c r="T13" s="14">
        <v>4.4662629430287398E-2</v>
      </c>
      <c r="U13" s="14">
        <v>4.6092037782760498E-2</v>
      </c>
      <c r="V13" s="14"/>
      <c r="W13" s="14">
        <v>5.7482263990726999E-2</v>
      </c>
      <c r="X13" s="14">
        <v>4.2794879297375001E-2</v>
      </c>
      <c r="Y13" s="14"/>
      <c r="Z13" s="14">
        <v>4.1122510081595502E-2</v>
      </c>
      <c r="AA13" s="14">
        <v>4.8376038904238798E-2</v>
      </c>
    </row>
    <row r="14" spans="2:27" x14ac:dyDescent="0.3">
      <c r="B14" s="15" t="s">
        <v>52</v>
      </c>
      <c r="C14" s="14">
        <v>8.1003714240097405E-2</v>
      </c>
      <c r="D14" s="14">
        <v>4.4079403938970502E-2</v>
      </c>
      <c r="E14" s="14">
        <v>0.115538017319558</v>
      </c>
      <c r="F14" s="14"/>
      <c r="G14" s="14">
        <v>8.0477349127997602E-2</v>
      </c>
      <c r="H14" s="14">
        <v>9.0050889691507596E-2</v>
      </c>
      <c r="I14" s="14">
        <v>0.111390305584393</v>
      </c>
      <c r="J14" s="14">
        <v>7.0772935164019002E-2</v>
      </c>
      <c r="K14" s="14">
        <v>9.0815349898263606E-2</v>
      </c>
      <c r="L14" s="14">
        <v>5.10350787277827E-2</v>
      </c>
      <c r="M14" s="14"/>
      <c r="N14" s="14">
        <v>5.5978888395677398E-2</v>
      </c>
      <c r="O14" s="14">
        <v>6.0719140800890498E-2</v>
      </c>
      <c r="P14" s="14">
        <v>5.2111714795419997E-2</v>
      </c>
      <c r="Q14" s="14">
        <v>3.78183882495646E-2</v>
      </c>
      <c r="R14" s="14">
        <v>8.7091805923158905E-2</v>
      </c>
      <c r="S14" s="14"/>
      <c r="T14" s="14">
        <v>8.00892375413816E-2</v>
      </c>
      <c r="U14" s="14">
        <v>8.1579008771297104E-2</v>
      </c>
      <c r="V14" s="14"/>
      <c r="W14" s="14">
        <v>6.2727333941822394E-2</v>
      </c>
      <c r="X14" s="14">
        <v>8.5204933113579601E-2</v>
      </c>
      <c r="Y14" s="14"/>
      <c r="Z14" s="14">
        <v>5.6754003639730301E-2</v>
      </c>
      <c r="AA14" s="14">
        <v>9.6571606229395396E-2</v>
      </c>
    </row>
    <row r="15" spans="2:27" x14ac:dyDescent="0.3">
      <c r="B15" s="15" t="s">
        <v>236</v>
      </c>
      <c r="C15" s="18">
        <v>0.58995302647996795</v>
      </c>
      <c r="D15" s="18">
        <v>0.60994111141656104</v>
      </c>
      <c r="E15" s="18">
        <v>0.57191544701254804</v>
      </c>
      <c r="F15" s="18"/>
      <c r="G15" s="18">
        <v>0.57349177610030999</v>
      </c>
      <c r="H15" s="18">
        <v>0.574834552008888</v>
      </c>
      <c r="I15" s="18">
        <v>0.59346973438851003</v>
      </c>
      <c r="J15" s="18">
        <v>0.56327966851229105</v>
      </c>
      <c r="K15" s="18">
        <v>0.52825968981070304</v>
      </c>
      <c r="L15" s="18">
        <v>0.67331022323924195</v>
      </c>
      <c r="M15" s="18"/>
      <c r="N15" s="18">
        <v>0.69107634664494799</v>
      </c>
      <c r="O15" s="18">
        <v>0.61442942774280196</v>
      </c>
      <c r="P15" s="18">
        <v>0.47680176086937198</v>
      </c>
      <c r="Q15" s="18">
        <v>0.74313992928800299</v>
      </c>
      <c r="R15" s="18">
        <v>0.65493293773098904</v>
      </c>
      <c r="S15" s="18"/>
      <c r="T15" s="18">
        <v>0.57433167945760999</v>
      </c>
      <c r="U15" s="18">
        <v>0.59978036874528196</v>
      </c>
      <c r="V15" s="18"/>
      <c r="W15" s="18">
        <v>0.60531691773351803</v>
      </c>
      <c r="X15" s="18">
        <v>0.58642130581914098</v>
      </c>
      <c r="Y15" s="18"/>
      <c r="Z15" s="18">
        <v>0.64106808232915802</v>
      </c>
      <c r="AA15" s="18">
        <v>0.55713805059835597</v>
      </c>
    </row>
    <row r="16" spans="2:27" x14ac:dyDescent="0.3">
      <c r="B16" s="15" t="s">
        <v>237</v>
      </c>
      <c r="C16" s="18">
        <v>0.100723817503624</v>
      </c>
      <c r="D16" s="18">
        <v>0.123377474837171</v>
      </c>
      <c r="E16" s="18">
        <v>7.9001654917222303E-2</v>
      </c>
      <c r="F16" s="18"/>
      <c r="G16" s="18">
        <v>6.8336100931492699E-2</v>
      </c>
      <c r="H16" s="18">
        <v>8.1597208349139902E-2</v>
      </c>
      <c r="I16" s="18">
        <v>0.108273357321793</v>
      </c>
      <c r="J16" s="18">
        <v>9.7716879317366404E-2</v>
      </c>
      <c r="K16" s="18">
        <v>0.115498805445683</v>
      </c>
      <c r="L16" s="18">
        <v>0.12418230401041</v>
      </c>
      <c r="M16" s="18"/>
      <c r="N16" s="18">
        <v>4.3443611933158703E-2</v>
      </c>
      <c r="O16" s="18">
        <v>8.2521871677814301E-2</v>
      </c>
      <c r="P16" s="18">
        <v>0.24539643768516001</v>
      </c>
      <c r="Q16" s="18">
        <v>6.55569534277783E-2</v>
      </c>
      <c r="R16" s="18">
        <v>2.8195430772138999E-2</v>
      </c>
      <c r="S16" s="18"/>
      <c r="T16" s="18">
        <v>9.4538767918130096E-2</v>
      </c>
      <c r="U16" s="18">
        <v>0.104614813530893</v>
      </c>
      <c r="V16" s="18"/>
      <c r="W16" s="18">
        <v>0.11101496268410301</v>
      </c>
      <c r="X16" s="18">
        <v>9.83581765694585E-2</v>
      </c>
      <c r="Y16" s="18"/>
      <c r="Z16" s="18">
        <v>9.1770442498986401E-2</v>
      </c>
      <c r="AA16" s="18">
        <v>0.10647172836775499</v>
      </c>
    </row>
    <row r="17" spans="2:27" x14ac:dyDescent="0.3">
      <c r="B17" s="15" t="s">
        <v>55</v>
      </c>
      <c r="C17" s="19">
        <v>0.48922920897634398</v>
      </c>
      <c r="D17" s="19">
        <v>0.48656363657939</v>
      </c>
      <c r="E17" s="19">
        <v>0.49291379209532499</v>
      </c>
      <c r="F17" s="19"/>
      <c r="G17" s="19">
        <v>0.50515567516881699</v>
      </c>
      <c r="H17" s="19">
        <v>0.49323734365974797</v>
      </c>
      <c r="I17" s="19">
        <v>0.48519637706671698</v>
      </c>
      <c r="J17" s="19">
        <v>0.465562789194925</v>
      </c>
      <c r="K17" s="19">
        <v>0.41276088436502001</v>
      </c>
      <c r="L17" s="19">
        <v>0.54912791922883297</v>
      </c>
      <c r="M17" s="19"/>
      <c r="N17" s="19">
        <v>0.64763273471178895</v>
      </c>
      <c r="O17" s="19">
        <v>0.53190755606498796</v>
      </c>
      <c r="P17" s="19">
        <v>0.231405323184212</v>
      </c>
      <c r="Q17" s="19">
        <v>0.67758297586022498</v>
      </c>
      <c r="R17" s="19">
        <v>0.62673750695885</v>
      </c>
      <c r="S17" s="19"/>
      <c r="T17" s="19">
        <v>0.47979291153948</v>
      </c>
      <c r="U17" s="19">
        <v>0.49516555521438799</v>
      </c>
      <c r="V17" s="19"/>
      <c r="W17" s="19">
        <v>0.49430195504941499</v>
      </c>
      <c r="X17" s="19">
        <v>0.48806312924968198</v>
      </c>
      <c r="Y17" s="19"/>
      <c r="Z17" s="19">
        <v>0.54929763983017099</v>
      </c>
      <c r="AA17" s="19">
        <v>0.45066632223060099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312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231</v>
      </c>
      <c r="C9" s="14">
        <v>0.13476412617353201</v>
      </c>
      <c r="D9" s="14">
        <v>0.14834990457446301</v>
      </c>
      <c r="E9" s="14">
        <v>0.122023332206481</v>
      </c>
      <c r="F9" s="14"/>
      <c r="G9" s="14">
        <v>0.114152881433011</v>
      </c>
      <c r="H9" s="14">
        <v>0.122340481382223</v>
      </c>
      <c r="I9" s="14">
        <v>0.14578718546892999</v>
      </c>
      <c r="J9" s="14">
        <v>0.13325801134302201</v>
      </c>
      <c r="K9" s="14">
        <v>0.143939622243657</v>
      </c>
      <c r="L9" s="14">
        <v>0.144669330190628</v>
      </c>
      <c r="M9" s="14"/>
      <c r="N9" s="14">
        <v>0.112253638853825</v>
      </c>
      <c r="O9" s="14">
        <v>0.16868108797223599</v>
      </c>
      <c r="P9" s="14">
        <v>0.18094509017839</v>
      </c>
      <c r="Q9" s="14">
        <v>0.17626360233928401</v>
      </c>
      <c r="R9" s="14">
        <v>0.10779498341362501</v>
      </c>
      <c r="S9" s="14"/>
      <c r="T9" s="14">
        <v>0.155675926064333</v>
      </c>
      <c r="U9" s="14">
        <v>0.121608575975681</v>
      </c>
      <c r="V9" s="14"/>
      <c r="W9" s="14">
        <v>0.14253549208299099</v>
      </c>
      <c r="X9" s="14">
        <v>0.13297771066899999</v>
      </c>
      <c r="Y9" s="14"/>
      <c r="Z9" s="14">
        <v>0.143912888751658</v>
      </c>
      <c r="AA9" s="14">
        <v>0.12889077988914999</v>
      </c>
    </row>
    <row r="10" spans="2:27" x14ac:dyDescent="0.3">
      <c r="B10" s="15" t="s">
        <v>232</v>
      </c>
      <c r="C10" s="14">
        <v>0.29886217877370203</v>
      </c>
      <c r="D10" s="14">
        <v>0.31318793485421897</v>
      </c>
      <c r="E10" s="14">
        <v>0.286031099832319</v>
      </c>
      <c r="F10" s="14"/>
      <c r="G10" s="14">
        <v>0.22094591125631699</v>
      </c>
      <c r="H10" s="14">
        <v>0.28055803232013798</v>
      </c>
      <c r="I10" s="14">
        <v>0.29885366655754902</v>
      </c>
      <c r="J10" s="14">
        <v>0.30478330028795497</v>
      </c>
      <c r="K10" s="14">
        <v>0.26192832077060801</v>
      </c>
      <c r="L10" s="14">
        <v>0.38551028875249899</v>
      </c>
      <c r="M10" s="14"/>
      <c r="N10" s="14">
        <v>0.30781065248304501</v>
      </c>
      <c r="O10" s="14">
        <v>0.35720508765905201</v>
      </c>
      <c r="P10" s="14">
        <v>0.366607361041909</v>
      </c>
      <c r="Q10" s="14">
        <v>0.29660791882173498</v>
      </c>
      <c r="R10" s="14">
        <v>0.18174753070823699</v>
      </c>
      <c r="S10" s="14"/>
      <c r="T10" s="14">
        <v>0.28623571914902901</v>
      </c>
      <c r="U10" s="14">
        <v>0.30680544641593699</v>
      </c>
      <c r="V10" s="14"/>
      <c r="W10" s="14">
        <v>0.334719997247301</v>
      </c>
      <c r="X10" s="14">
        <v>0.29061948841190199</v>
      </c>
      <c r="Y10" s="14"/>
      <c r="Z10" s="14">
        <v>0.27871763810445999</v>
      </c>
      <c r="AA10" s="14">
        <v>0.31179462314307999</v>
      </c>
    </row>
    <row r="11" spans="2:27" x14ac:dyDescent="0.3">
      <c r="B11" s="15" t="s">
        <v>233</v>
      </c>
      <c r="C11" s="14">
        <v>0.208351139077977</v>
      </c>
      <c r="D11" s="14">
        <v>0.21410846371655001</v>
      </c>
      <c r="E11" s="14">
        <v>0.20353432350738199</v>
      </c>
      <c r="F11" s="14"/>
      <c r="G11" s="14">
        <v>0.24141786649790201</v>
      </c>
      <c r="H11" s="14">
        <v>0.24732121973583601</v>
      </c>
      <c r="I11" s="14">
        <v>0.17993252257558601</v>
      </c>
      <c r="J11" s="14">
        <v>0.17681235571599899</v>
      </c>
      <c r="K11" s="14">
        <v>0.21758626024823699</v>
      </c>
      <c r="L11" s="14">
        <v>0.197153611335942</v>
      </c>
      <c r="M11" s="14"/>
      <c r="N11" s="14">
        <v>0.19874597987380099</v>
      </c>
      <c r="O11" s="14">
        <v>0.23154112449726</v>
      </c>
      <c r="P11" s="14">
        <v>0.17037771535753601</v>
      </c>
      <c r="Q11" s="14">
        <v>0.17788566320938101</v>
      </c>
      <c r="R11" s="14">
        <v>0.23401841287042099</v>
      </c>
      <c r="S11" s="14"/>
      <c r="T11" s="14">
        <v>0.21926721721845799</v>
      </c>
      <c r="U11" s="14">
        <v>0.20148386726538001</v>
      </c>
      <c r="V11" s="14"/>
      <c r="W11" s="14">
        <v>0.20102735519001799</v>
      </c>
      <c r="X11" s="14">
        <v>0.210034668233818</v>
      </c>
      <c r="Y11" s="14"/>
      <c r="Z11" s="14">
        <v>0.193899159545811</v>
      </c>
      <c r="AA11" s="14">
        <v>0.217629058311573</v>
      </c>
    </row>
    <row r="12" spans="2:27" x14ac:dyDescent="0.3">
      <c r="B12" s="15" t="s">
        <v>234</v>
      </c>
      <c r="C12" s="14">
        <v>0.160713367472506</v>
      </c>
      <c r="D12" s="14">
        <v>0.15438563894799601</v>
      </c>
      <c r="E12" s="14">
        <v>0.16627410937322401</v>
      </c>
      <c r="F12" s="14"/>
      <c r="G12" s="14">
        <v>0.15368523537217599</v>
      </c>
      <c r="H12" s="14">
        <v>0.17163639675622699</v>
      </c>
      <c r="I12" s="14">
        <v>0.17573320837641601</v>
      </c>
      <c r="J12" s="14">
        <v>0.158669518159927</v>
      </c>
      <c r="K12" s="14">
        <v>0.17259545983015701</v>
      </c>
      <c r="L12" s="14">
        <v>0.138001937969879</v>
      </c>
      <c r="M12" s="14"/>
      <c r="N12" s="14">
        <v>0.172984804341524</v>
      </c>
      <c r="O12" s="14">
        <v>0.13818607441095099</v>
      </c>
      <c r="P12" s="14">
        <v>9.9655641224582203E-2</v>
      </c>
      <c r="Q12" s="14">
        <v>0.20972909778752899</v>
      </c>
      <c r="R12" s="14">
        <v>0.187327370895327</v>
      </c>
      <c r="S12" s="14"/>
      <c r="T12" s="14">
        <v>0.14423904866847101</v>
      </c>
      <c r="U12" s="14">
        <v>0.171077311711337</v>
      </c>
      <c r="V12" s="14"/>
      <c r="W12" s="14">
        <v>0.164274083727</v>
      </c>
      <c r="X12" s="14">
        <v>0.15989486030164601</v>
      </c>
      <c r="Y12" s="14"/>
      <c r="Z12" s="14">
        <v>0.17978223510062499</v>
      </c>
      <c r="AA12" s="14">
        <v>0.14847148646678801</v>
      </c>
    </row>
    <row r="13" spans="2:27" x14ac:dyDescent="0.3">
      <c r="B13" s="15" t="s">
        <v>235</v>
      </c>
      <c r="C13" s="14">
        <v>0.14493663121334799</v>
      </c>
      <c r="D13" s="14">
        <v>0.14070331921145701</v>
      </c>
      <c r="E13" s="14">
        <v>0.147009583592073</v>
      </c>
      <c r="F13" s="14"/>
      <c r="G13" s="14">
        <v>0.21067814826637901</v>
      </c>
      <c r="H13" s="14">
        <v>0.114572674198385</v>
      </c>
      <c r="I13" s="14">
        <v>0.14003681651501201</v>
      </c>
      <c r="J13" s="14">
        <v>0.17595545206013199</v>
      </c>
      <c r="K13" s="14">
        <v>0.150949056134593</v>
      </c>
      <c r="L13" s="14">
        <v>0.10071037220989</v>
      </c>
      <c r="M13" s="14"/>
      <c r="N13" s="14">
        <v>0.160210012327831</v>
      </c>
      <c r="O13" s="14">
        <v>6.9917132408659405E-2</v>
      </c>
      <c r="P13" s="14">
        <v>0.146763287693604</v>
      </c>
      <c r="Q13" s="14">
        <v>0.12382516942477401</v>
      </c>
      <c r="R13" s="14">
        <v>0.26176607717743</v>
      </c>
      <c r="S13" s="14"/>
      <c r="T13" s="14">
        <v>0.13485204986962401</v>
      </c>
      <c r="U13" s="14">
        <v>0.15128081090062601</v>
      </c>
      <c r="V13" s="14"/>
      <c r="W13" s="14">
        <v>0.105134126554184</v>
      </c>
      <c r="X13" s="14">
        <v>0.15408609248833099</v>
      </c>
      <c r="Y13" s="14"/>
      <c r="Z13" s="14">
        <v>0.16685505334071901</v>
      </c>
      <c r="AA13" s="14">
        <v>0.13086538583322399</v>
      </c>
    </row>
    <row r="14" spans="2:27" x14ac:dyDescent="0.3">
      <c r="B14" s="15" t="s">
        <v>52</v>
      </c>
      <c r="C14" s="14">
        <v>5.2372557288936902E-2</v>
      </c>
      <c r="D14" s="14">
        <v>2.9264738695314201E-2</v>
      </c>
      <c r="E14" s="14">
        <v>7.5127551488521793E-2</v>
      </c>
      <c r="F14" s="14"/>
      <c r="G14" s="14">
        <v>5.9119957174214699E-2</v>
      </c>
      <c r="H14" s="14">
        <v>6.3571195607190795E-2</v>
      </c>
      <c r="I14" s="14">
        <v>5.9656600506506903E-2</v>
      </c>
      <c r="J14" s="14">
        <v>5.0521362432964498E-2</v>
      </c>
      <c r="K14" s="14">
        <v>5.3001280772747197E-2</v>
      </c>
      <c r="L14" s="14">
        <v>3.3954459541163197E-2</v>
      </c>
      <c r="M14" s="14"/>
      <c r="N14" s="14">
        <v>4.7994912119974302E-2</v>
      </c>
      <c r="O14" s="14">
        <v>3.4469493051841903E-2</v>
      </c>
      <c r="P14" s="14">
        <v>3.5650904503978599E-2</v>
      </c>
      <c r="Q14" s="14">
        <v>1.5688548417296801E-2</v>
      </c>
      <c r="R14" s="14">
        <v>2.7345624934960001E-2</v>
      </c>
      <c r="S14" s="14"/>
      <c r="T14" s="14">
        <v>5.9730039030083899E-2</v>
      </c>
      <c r="U14" s="14">
        <v>4.7743987731038599E-2</v>
      </c>
      <c r="V14" s="14"/>
      <c r="W14" s="14">
        <v>5.23089451985062E-2</v>
      </c>
      <c r="X14" s="14">
        <v>5.2387179895303101E-2</v>
      </c>
      <c r="Y14" s="14"/>
      <c r="Z14" s="14">
        <v>3.6833025156728399E-2</v>
      </c>
      <c r="AA14" s="14">
        <v>6.2348666356184398E-2</v>
      </c>
    </row>
    <row r="15" spans="2:27" x14ac:dyDescent="0.3">
      <c r="B15" s="15" t="s">
        <v>236</v>
      </c>
      <c r="C15" s="18">
        <v>0.43362630494723298</v>
      </c>
      <c r="D15" s="18">
        <v>0.46153783942868298</v>
      </c>
      <c r="E15" s="18">
        <v>0.40805443203879999</v>
      </c>
      <c r="F15" s="18"/>
      <c r="G15" s="18">
        <v>0.33509879268932802</v>
      </c>
      <c r="H15" s="18">
        <v>0.40289851370236102</v>
      </c>
      <c r="I15" s="18">
        <v>0.44464085202647902</v>
      </c>
      <c r="J15" s="18">
        <v>0.43804131163097698</v>
      </c>
      <c r="K15" s="18">
        <v>0.40586794301426599</v>
      </c>
      <c r="L15" s="18">
        <v>0.53017961894312704</v>
      </c>
      <c r="M15" s="18"/>
      <c r="N15" s="18">
        <v>0.42006429133687001</v>
      </c>
      <c r="O15" s="18">
        <v>0.52588617563128803</v>
      </c>
      <c r="P15" s="18">
        <v>0.54755245122030005</v>
      </c>
      <c r="Q15" s="18">
        <v>0.47287152116101899</v>
      </c>
      <c r="R15" s="18">
        <v>0.28954251412186199</v>
      </c>
      <c r="S15" s="18"/>
      <c r="T15" s="18">
        <v>0.44191164521336201</v>
      </c>
      <c r="U15" s="18">
        <v>0.42841402239161902</v>
      </c>
      <c r="V15" s="18"/>
      <c r="W15" s="18">
        <v>0.47725548933029199</v>
      </c>
      <c r="X15" s="18">
        <v>0.42359719908090099</v>
      </c>
      <c r="Y15" s="18"/>
      <c r="Z15" s="18">
        <v>0.42263052685611702</v>
      </c>
      <c r="AA15" s="18">
        <v>0.44068540303223003</v>
      </c>
    </row>
    <row r="16" spans="2:27" x14ac:dyDescent="0.3">
      <c r="B16" s="15" t="s">
        <v>237</v>
      </c>
      <c r="C16" s="18">
        <v>0.30564999868585302</v>
      </c>
      <c r="D16" s="18">
        <v>0.29508895815945402</v>
      </c>
      <c r="E16" s="18">
        <v>0.31328369296529701</v>
      </c>
      <c r="F16" s="18"/>
      <c r="G16" s="18">
        <v>0.36436338363855503</v>
      </c>
      <c r="H16" s="18">
        <v>0.28620907095461201</v>
      </c>
      <c r="I16" s="18">
        <v>0.31577002489142802</v>
      </c>
      <c r="J16" s="18">
        <v>0.33462497022005899</v>
      </c>
      <c r="K16" s="18">
        <v>0.32354451596474998</v>
      </c>
      <c r="L16" s="18">
        <v>0.23871231017976799</v>
      </c>
      <c r="M16" s="18"/>
      <c r="N16" s="18">
        <v>0.33319481666935502</v>
      </c>
      <c r="O16" s="18">
        <v>0.20810320681961</v>
      </c>
      <c r="P16" s="18">
        <v>0.24641892891818601</v>
      </c>
      <c r="Q16" s="18">
        <v>0.33355426721230302</v>
      </c>
      <c r="R16" s="18">
        <v>0.44909344807275697</v>
      </c>
      <c r="S16" s="18"/>
      <c r="T16" s="18">
        <v>0.27909109853809599</v>
      </c>
      <c r="U16" s="18">
        <v>0.322358122611963</v>
      </c>
      <c r="V16" s="18"/>
      <c r="W16" s="18">
        <v>0.269408210281184</v>
      </c>
      <c r="X16" s="18">
        <v>0.31398095278997701</v>
      </c>
      <c r="Y16" s="18"/>
      <c r="Z16" s="18">
        <v>0.34663728844134301</v>
      </c>
      <c r="AA16" s="18">
        <v>0.27933687230001197</v>
      </c>
    </row>
    <row r="17" spans="2:27" x14ac:dyDescent="0.3">
      <c r="B17" s="15" t="s">
        <v>55</v>
      </c>
      <c r="C17" s="19">
        <v>0.12797630626138001</v>
      </c>
      <c r="D17" s="19">
        <v>0.16644888126922899</v>
      </c>
      <c r="E17" s="19">
        <v>9.4770739073503002E-2</v>
      </c>
      <c r="F17" s="19"/>
      <c r="G17" s="19">
        <v>-2.9264590949226999E-2</v>
      </c>
      <c r="H17" s="19">
        <v>0.11668944274774901</v>
      </c>
      <c r="I17" s="19">
        <v>0.12887082713505099</v>
      </c>
      <c r="J17" s="19">
        <v>0.103416341410918</v>
      </c>
      <c r="K17" s="19">
        <v>8.2323427049515396E-2</v>
      </c>
      <c r="L17" s="19">
        <v>0.29146730876335802</v>
      </c>
      <c r="M17" s="19"/>
      <c r="N17" s="19">
        <v>8.6869474667514601E-2</v>
      </c>
      <c r="O17" s="19">
        <v>0.317782968811678</v>
      </c>
      <c r="P17" s="19">
        <v>0.30113352230211299</v>
      </c>
      <c r="Q17" s="19">
        <v>0.139317253948717</v>
      </c>
      <c r="R17" s="19">
        <v>-0.15955093395089501</v>
      </c>
      <c r="S17" s="19"/>
      <c r="T17" s="19">
        <v>0.16282054667526599</v>
      </c>
      <c r="U17" s="19">
        <v>0.106055899779656</v>
      </c>
      <c r="V17" s="19"/>
      <c r="W17" s="19">
        <v>0.20784727904910799</v>
      </c>
      <c r="X17" s="19">
        <v>0.10961624629092399</v>
      </c>
      <c r="Y17" s="19"/>
      <c r="Z17" s="19">
        <v>7.5993238414773706E-2</v>
      </c>
      <c r="AA17" s="19">
        <v>0.161348530732218</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317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28.8" x14ac:dyDescent="0.3">
      <c r="B9" s="15" t="s">
        <v>313</v>
      </c>
      <c r="C9" s="14">
        <v>5.7221031056124499E-2</v>
      </c>
      <c r="D9" s="14">
        <v>7.7677658812060901E-2</v>
      </c>
      <c r="E9" s="14">
        <v>3.7475649111586802E-2</v>
      </c>
      <c r="F9" s="14"/>
      <c r="G9" s="14">
        <v>5.0912236444238902E-2</v>
      </c>
      <c r="H9" s="14">
        <v>7.4141706372069002E-2</v>
      </c>
      <c r="I9" s="14">
        <v>7.5146512672100998E-2</v>
      </c>
      <c r="J9" s="14">
        <v>4.9824164371550801E-2</v>
      </c>
      <c r="K9" s="14">
        <v>3.95457421108674E-2</v>
      </c>
      <c r="L9" s="14">
        <v>5.0963958174871399E-2</v>
      </c>
      <c r="M9" s="14"/>
      <c r="N9" s="14">
        <v>6.4353556787737104E-2</v>
      </c>
      <c r="O9" s="14">
        <v>8.1448756504597597E-2</v>
      </c>
      <c r="P9" s="14">
        <v>8.1966371983108702E-2</v>
      </c>
      <c r="Q9" s="14">
        <v>4.4244422023775501E-2</v>
      </c>
      <c r="R9" s="14">
        <v>2.24984954960077E-2</v>
      </c>
      <c r="S9" s="14"/>
      <c r="T9" s="14">
        <v>7.8755219678224603E-2</v>
      </c>
      <c r="U9" s="14">
        <v>4.3673937985832301E-2</v>
      </c>
      <c r="V9" s="14"/>
      <c r="W9" s="14">
        <v>6.2387763521751002E-2</v>
      </c>
      <c r="X9" s="14">
        <v>5.6033346536839702E-2</v>
      </c>
      <c r="Y9" s="14"/>
      <c r="Z9" s="14">
        <v>8.2853785223421905E-2</v>
      </c>
      <c r="AA9" s="14">
        <v>4.07652491772812E-2</v>
      </c>
    </row>
    <row r="10" spans="2:27" ht="28.8" x14ac:dyDescent="0.3">
      <c r="B10" s="15" t="s">
        <v>314</v>
      </c>
      <c r="C10" s="14">
        <v>0.14439449498461401</v>
      </c>
      <c r="D10" s="14">
        <v>0.189549276594978</v>
      </c>
      <c r="E10" s="14">
        <v>0.10087933298403599</v>
      </c>
      <c r="F10" s="14"/>
      <c r="G10" s="14">
        <v>0.22468960943612601</v>
      </c>
      <c r="H10" s="14">
        <v>0.23667611288545001</v>
      </c>
      <c r="I10" s="14">
        <v>0.18474130399781399</v>
      </c>
      <c r="J10" s="14">
        <v>0.110854561317141</v>
      </c>
      <c r="K10" s="14">
        <v>8.1818974861882499E-2</v>
      </c>
      <c r="L10" s="14">
        <v>5.24487061419684E-2</v>
      </c>
      <c r="M10" s="14"/>
      <c r="N10" s="14">
        <v>0.22112840329344</v>
      </c>
      <c r="O10" s="14">
        <v>0.12387822330435599</v>
      </c>
      <c r="P10" s="14">
        <v>0.17115859574332401</v>
      </c>
      <c r="Q10" s="14">
        <v>0.14381026972559499</v>
      </c>
      <c r="R10" s="14">
        <v>0.114959567916414</v>
      </c>
      <c r="S10" s="14"/>
      <c r="T10" s="14">
        <v>0.174971681108055</v>
      </c>
      <c r="U10" s="14">
        <v>0.12515847947870501</v>
      </c>
      <c r="V10" s="14"/>
      <c r="W10" s="14">
        <v>6.6128110577788904E-2</v>
      </c>
      <c r="X10" s="14">
        <v>0.16238570582411499</v>
      </c>
      <c r="Y10" s="14"/>
      <c r="Z10" s="14">
        <v>0.17306435483712801</v>
      </c>
      <c r="AA10" s="14">
        <v>0.12598894413546399</v>
      </c>
    </row>
    <row r="11" spans="2:27" ht="28.8" x14ac:dyDescent="0.3">
      <c r="B11" s="15" t="s">
        <v>315</v>
      </c>
      <c r="C11" s="14">
        <v>0.25107226370216101</v>
      </c>
      <c r="D11" s="14">
        <v>0.29539621851872999</v>
      </c>
      <c r="E11" s="14">
        <v>0.20877880375615501</v>
      </c>
      <c r="F11" s="14"/>
      <c r="G11" s="14">
        <v>0.30271925917223602</v>
      </c>
      <c r="H11" s="14">
        <v>0.298078832630506</v>
      </c>
      <c r="I11" s="14">
        <v>0.237738680244724</v>
      </c>
      <c r="J11" s="14">
        <v>0.25111684323986899</v>
      </c>
      <c r="K11" s="14">
        <v>0.23894142555661599</v>
      </c>
      <c r="L11" s="14">
        <v>0.19749126810520801</v>
      </c>
      <c r="M11" s="14"/>
      <c r="N11" s="14">
        <v>0.25466083797193201</v>
      </c>
      <c r="O11" s="14">
        <v>0.26288833276319301</v>
      </c>
      <c r="P11" s="14">
        <v>0.24328596727218199</v>
      </c>
      <c r="Q11" s="14">
        <v>0.292280789615873</v>
      </c>
      <c r="R11" s="14">
        <v>0.28367148723799201</v>
      </c>
      <c r="S11" s="14"/>
      <c r="T11" s="14">
        <v>0.24247077127064001</v>
      </c>
      <c r="U11" s="14">
        <v>0.25648343663085199</v>
      </c>
      <c r="V11" s="14"/>
      <c r="W11" s="14">
        <v>0.18789817798747499</v>
      </c>
      <c r="X11" s="14">
        <v>0.26559418526912298</v>
      </c>
      <c r="Y11" s="14"/>
      <c r="Z11" s="14">
        <v>0.28223044912491702</v>
      </c>
      <c r="AA11" s="14">
        <v>0.23106925116160501</v>
      </c>
    </row>
    <row r="12" spans="2:27" ht="28.8" x14ac:dyDescent="0.3">
      <c r="B12" s="15" t="s">
        <v>316</v>
      </c>
      <c r="C12" s="14">
        <v>0.482740286969424</v>
      </c>
      <c r="D12" s="14">
        <v>0.38486437449879701</v>
      </c>
      <c r="E12" s="14">
        <v>0.57728233632813997</v>
      </c>
      <c r="F12" s="14"/>
      <c r="G12" s="14">
        <v>0.33180754206614299</v>
      </c>
      <c r="H12" s="14">
        <v>0.31455034484153099</v>
      </c>
      <c r="I12" s="14">
        <v>0.44270259965627201</v>
      </c>
      <c r="J12" s="14">
        <v>0.55400096764465501</v>
      </c>
      <c r="K12" s="14">
        <v>0.57683916232401</v>
      </c>
      <c r="L12" s="14">
        <v>0.63133933575782497</v>
      </c>
      <c r="M12" s="14"/>
      <c r="N12" s="14">
        <v>0.39548563249757301</v>
      </c>
      <c r="O12" s="14">
        <v>0.47571755588223003</v>
      </c>
      <c r="P12" s="14">
        <v>0.451527001359042</v>
      </c>
      <c r="Q12" s="14">
        <v>0.50284775331218201</v>
      </c>
      <c r="R12" s="14">
        <v>0.52148884561908204</v>
      </c>
      <c r="S12" s="14"/>
      <c r="T12" s="14">
        <v>0.43886649436581798</v>
      </c>
      <c r="U12" s="14">
        <v>0.51034115748180298</v>
      </c>
      <c r="V12" s="14"/>
      <c r="W12" s="14">
        <v>0.61517968171623305</v>
      </c>
      <c r="X12" s="14">
        <v>0.45229624522143203</v>
      </c>
      <c r="Y12" s="14"/>
      <c r="Z12" s="14">
        <v>0.41515855848399902</v>
      </c>
      <c r="AA12" s="14">
        <v>0.52612657997925505</v>
      </c>
    </row>
    <row r="13" spans="2:27" x14ac:dyDescent="0.3">
      <c r="B13" s="15" t="s">
        <v>52</v>
      </c>
      <c r="C13" s="23">
        <v>6.4571923287676705E-2</v>
      </c>
      <c r="D13" s="23">
        <v>5.2512471575433997E-2</v>
      </c>
      <c r="E13" s="23">
        <v>7.5583877820082496E-2</v>
      </c>
      <c r="F13" s="23"/>
      <c r="G13" s="23">
        <v>8.9871352881256097E-2</v>
      </c>
      <c r="H13" s="23">
        <v>7.6553003270443801E-2</v>
      </c>
      <c r="I13" s="23">
        <v>5.9670903429088699E-2</v>
      </c>
      <c r="J13" s="23">
        <v>3.4203463426784098E-2</v>
      </c>
      <c r="K13" s="23">
        <v>6.2854695146624506E-2</v>
      </c>
      <c r="L13" s="23">
        <v>6.7756731820127397E-2</v>
      </c>
      <c r="M13" s="23"/>
      <c r="N13" s="23">
        <v>6.43715694493176E-2</v>
      </c>
      <c r="O13" s="23">
        <v>5.6067131545624399E-2</v>
      </c>
      <c r="P13" s="23">
        <v>5.2062063642343698E-2</v>
      </c>
      <c r="Q13" s="23">
        <v>1.68167653225746E-2</v>
      </c>
      <c r="R13" s="23">
        <v>5.7381603730504799E-2</v>
      </c>
      <c r="S13" s="23"/>
      <c r="T13" s="23">
        <v>6.4935833577263E-2</v>
      </c>
      <c r="U13" s="23">
        <v>6.4342988422807806E-2</v>
      </c>
      <c r="V13" s="23"/>
      <c r="W13" s="23">
        <v>6.8406266196751594E-2</v>
      </c>
      <c r="X13" s="23">
        <v>6.3690517148490097E-2</v>
      </c>
      <c r="Y13" s="23"/>
      <c r="Z13" s="23">
        <v>4.6692852330533899E-2</v>
      </c>
      <c r="AA13" s="23">
        <v>7.6049975546394394E-2</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A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326</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318</v>
      </c>
      <c r="C9" s="14">
        <v>0.57740771226586396</v>
      </c>
      <c r="D9" s="14">
        <v>0.579356078627837</v>
      </c>
      <c r="E9" s="14">
        <v>0.57772967660530195</v>
      </c>
      <c r="F9" s="14"/>
      <c r="G9" s="14">
        <v>7.5861576009688306E-2</v>
      </c>
      <c r="H9" s="14">
        <v>0.160416250484571</v>
      </c>
      <c r="I9" s="14">
        <v>0.52818286363654798</v>
      </c>
      <c r="J9" s="14">
        <v>0.74419199679151704</v>
      </c>
      <c r="K9" s="14">
        <v>0.92056100098406901</v>
      </c>
      <c r="L9" s="14">
        <v>0.92416683217124795</v>
      </c>
      <c r="M9" s="14"/>
      <c r="N9" s="14">
        <v>0.49663841799882502</v>
      </c>
      <c r="O9" s="14">
        <v>0.65670618798277602</v>
      </c>
      <c r="P9" s="14">
        <v>0.66563715070489404</v>
      </c>
      <c r="Q9" s="14">
        <v>0.59508598075408203</v>
      </c>
      <c r="R9" s="14">
        <v>0.42235704587871797</v>
      </c>
      <c r="S9" s="14"/>
      <c r="T9" s="14">
        <v>0.55008660884207405</v>
      </c>
      <c r="U9" s="14">
        <v>0.594595335972537</v>
      </c>
      <c r="V9" s="14"/>
      <c r="W9" s="14">
        <v>0.91496643249416298</v>
      </c>
      <c r="X9" s="14">
        <v>0.49981258439114501</v>
      </c>
      <c r="Y9" s="14"/>
      <c r="Z9" s="14">
        <v>0.47848667007863999</v>
      </c>
      <c r="AA9" s="14">
        <v>0.64091329901773997</v>
      </c>
    </row>
    <row r="10" spans="2:27" x14ac:dyDescent="0.3">
      <c r="B10" s="15" t="s">
        <v>319</v>
      </c>
      <c r="C10" s="14">
        <v>0.2410341335391</v>
      </c>
      <c r="D10" s="14">
        <v>0.21121049048547999</v>
      </c>
      <c r="E10" s="14">
        <v>0.268829504715622</v>
      </c>
      <c r="F10" s="14"/>
      <c r="G10" s="14">
        <v>0.347188806624809</v>
      </c>
      <c r="H10" s="14">
        <v>0.332504085607708</v>
      </c>
      <c r="I10" s="14">
        <v>0.31421743208304698</v>
      </c>
      <c r="J10" s="14">
        <v>0.27266428392504599</v>
      </c>
      <c r="K10" s="14">
        <v>0.144231801508204</v>
      </c>
      <c r="L10" s="14">
        <v>7.6053486730283004E-2</v>
      </c>
      <c r="M10" s="14"/>
      <c r="N10" s="14">
        <v>0.29002539407661898</v>
      </c>
      <c r="O10" s="14">
        <v>0.20886739640721999</v>
      </c>
      <c r="P10" s="14">
        <v>0.19601417515837899</v>
      </c>
      <c r="Q10" s="14">
        <v>0.29792898981156701</v>
      </c>
      <c r="R10" s="14">
        <v>0.29423681595676499</v>
      </c>
      <c r="S10" s="14"/>
      <c r="T10" s="14">
        <v>0.25269742596697198</v>
      </c>
      <c r="U10" s="14">
        <v>0.23369679147345701</v>
      </c>
      <c r="V10" s="14"/>
      <c r="W10" s="14">
        <v>0.10935526420408</v>
      </c>
      <c r="X10" s="14">
        <v>0.27130335217323498</v>
      </c>
      <c r="Y10" s="14"/>
      <c r="Z10" s="14">
        <v>0.25770423075151699</v>
      </c>
      <c r="AA10" s="14">
        <v>0.230332221374833</v>
      </c>
    </row>
    <row r="11" spans="2:27" ht="28.8" x14ac:dyDescent="0.3">
      <c r="B11" s="15" t="s">
        <v>320</v>
      </c>
      <c r="C11" s="14">
        <v>0.21906157798176201</v>
      </c>
      <c r="D11" s="14">
        <v>0.195496638183593</v>
      </c>
      <c r="E11" s="14">
        <v>0.239862789187722</v>
      </c>
      <c r="F11" s="14"/>
      <c r="G11" s="14">
        <v>0.382512011535805</v>
      </c>
      <c r="H11" s="14">
        <v>0.26336100677022301</v>
      </c>
      <c r="I11" s="14">
        <v>0.26699444330675498</v>
      </c>
      <c r="J11" s="14">
        <v>0.24095379502215</v>
      </c>
      <c r="K11" s="14">
        <v>0.122371650893689</v>
      </c>
      <c r="L11" s="14">
        <v>8.2620929432165494E-2</v>
      </c>
      <c r="M11" s="14"/>
      <c r="N11" s="14">
        <v>0.24161272925966401</v>
      </c>
      <c r="O11" s="14">
        <v>0.16589218829379901</v>
      </c>
      <c r="P11" s="14">
        <v>0.16354637224329299</v>
      </c>
      <c r="Q11" s="14">
        <v>0.235887914212667</v>
      </c>
      <c r="R11" s="14">
        <v>0.31514653372000001</v>
      </c>
      <c r="S11" s="14"/>
      <c r="T11" s="14">
        <v>0.22290315056391399</v>
      </c>
      <c r="U11" s="14">
        <v>0.216644856264497</v>
      </c>
      <c r="V11" s="14"/>
      <c r="W11" s="14">
        <v>9.4088296630933904E-2</v>
      </c>
      <c r="X11" s="14">
        <v>0.247789373077033</v>
      </c>
      <c r="Y11" s="14"/>
      <c r="Z11" s="14">
        <v>0.25711318598596899</v>
      </c>
      <c r="AA11" s="14">
        <v>0.19463310816655299</v>
      </c>
    </row>
    <row r="12" spans="2:27" x14ac:dyDescent="0.3">
      <c r="B12" s="15" t="s">
        <v>321</v>
      </c>
      <c r="C12" s="14">
        <v>0.20173200286926801</v>
      </c>
      <c r="D12" s="14">
        <v>0.187379801191732</v>
      </c>
      <c r="E12" s="14">
        <v>0.21651666315372201</v>
      </c>
      <c r="F12" s="14"/>
      <c r="G12" s="14">
        <v>0.35638310250972899</v>
      </c>
      <c r="H12" s="14">
        <v>0.28891703029024501</v>
      </c>
      <c r="I12" s="14">
        <v>0.23824329988347101</v>
      </c>
      <c r="J12" s="14">
        <v>0.199205517898425</v>
      </c>
      <c r="K12" s="14">
        <v>0.143141946910738</v>
      </c>
      <c r="L12" s="14">
        <v>3.9811952260383497E-2</v>
      </c>
      <c r="M12" s="14"/>
      <c r="N12" s="14">
        <v>0.26281145391364302</v>
      </c>
      <c r="O12" s="14">
        <v>0.1462460823715</v>
      </c>
      <c r="P12" s="14">
        <v>0.13458145227443299</v>
      </c>
      <c r="Q12" s="14">
        <v>0.209256816916947</v>
      </c>
      <c r="R12" s="14">
        <v>0.21655185593739601</v>
      </c>
      <c r="S12" s="14"/>
      <c r="T12" s="14">
        <v>0.22685738737668901</v>
      </c>
      <c r="U12" s="14">
        <v>0.18592569930603101</v>
      </c>
      <c r="V12" s="14"/>
      <c r="W12" s="14">
        <v>5.19997054960952E-2</v>
      </c>
      <c r="X12" s="14">
        <v>0.23615119000740201</v>
      </c>
      <c r="Y12" s="14"/>
      <c r="Z12" s="14">
        <v>0.220371661945927</v>
      </c>
      <c r="AA12" s="14">
        <v>0.18976566628055999</v>
      </c>
    </row>
    <row r="13" spans="2:27" ht="28.8" x14ac:dyDescent="0.3">
      <c r="B13" s="15" t="s">
        <v>322</v>
      </c>
      <c r="C13" s="14">
        <v>0.13128171843868999</v>
      </c>
      <c r="D13" s="14">
        <v>0.125784668714718</v>
      </c>
      <c r="E13" s="14">
        <v>0.13715241883821</v>
      </c>
      <c r="F13" s="14"/>
      <c r="G13" s="14">
        <v>0.29423536561608099</v>
      </c>
      <c r="H13" s="14">
        <v>0.24159363872058601</v>
      </c>
      <c r="I13" s="14">
        <v>0.13443741027108899</v>
      </c>
      <c r="J13" s="14">
        <v>8.9410556710912997E-2</v>
      </c>
      <c r="K13" s="14">
        <v>5.4998827376505098E-2</v>
      </c>
      <c r="L13" s="14">
        <v>1.58900085663993E-2</v>
      </c>
      <c r="M13" s="14"/>
      <c r="N13" s="14">
        <v>0.177670094268912</v>
      </c>
      <c r="O13" s="14">
        <v>0.119778638461585</v>
      </c>
      <c r="P13" s="14">
        <v>8.2500188417821904E-2</v>
      </c>
      <c r="Q13" s="14">
        <v>0.13307440849489</v>
      </c>
      <c r="R13" s="14">
        <v>0.16984229497897299</v>
      </c>
      <c r="S13" s="14"/>
      <c r="T13" s="14">
        <v>0.15889735479665901</v>
      </c>
      <c r="U13" s="14">
        <v>0.113908804952049</v>
      </c>
      <c r="V13" s="14"/>
      <c r="W13" s="14">
        <v>3.6796815450703499E-2</v>
      </c>
      <c r="X13" s="14">
        <v>0.15300110440100401</v>
      </c>
      <c r="Y13" s="14"/>
      <c r="Z13" s="14">
        <v>0.17588979468517099</v>
      </c>
      <c r="AA13" s="14">
        <v>0.102644110167807</v>
      </c>
    </row>
    <row r="14" spans="2:27" x14ac:dyDescent="0.3">
      <c r="B14" s="15" t="s">
        <v>323</v>
      </c>
      <c r="C14" s="14">
        <v>0.105354859995844</v>
      </c>
      <c r="D14" s="14">
        <v>0.143757199769107</v>
      </c>
      <c r="E14" s="14">
        <v>6.8279763895300799E-2</v>
      </c>
      <c r="F14" s="14"/>
      <c r="G14" s="14">
        <v>0.27337991776016002</v>
      </c>
      <c r="H14" s="14">
        <v>0.16247560400802799</v>
      </c>
      <c r="I14" s="14">
        <v>0.123894864622311</v>
      </c>
      <c r="J14" s="14">
        <v>6.2267281036838901E-2</v>
      </c>
      <c r="K14" s="14">
        <v>3.5564722093450497E-2</v>
      </c>
      <c r="L14" s="14">
        <v>1.3927380419298901E-2</v>
      </c>
      <c r="M14" s="14"/>
      <c r="N14" s="14">
        <v>0.119313626436336</v>
      </c>
      <c r="O14" s="14">
        <v>8.5181486731137401E-2</v>
      </c>
      <c r="P14" s="14">
        <v>0.11733834715081699</v>
      </c>
      <c r="Q14" s="14">
        <v>0.131116812530995</v>
      </c>
      <c r="R14" s="14">
        <v>0.106230781907802</v>
      </c>
      <c r="S14" s="14"/>
      <c r="T14" s="14">
        <v>0.10234247067217001</v>
      </c>
      <c r="U14" s="14">
        <v>0.107249945027739</v>
      </c>
      <c r="V14" s="14"/>
      <c r="W14" s="14">
        <v>1.62837031312233E-2</v>
      </c>
      <c r="X14" s="14">
        <v>0.125829780039932</v>
      </c>
      <c r="Y14" s="14"/>
      <c r="Z14" s="14">
        <v>0.125597664612666</v>
      </c>
      <c r="AA14" s="14">
        <v>9.2359331883009793E-2</v>
      </c>
    </row>
    <row r="15" spans="2:27" ht="28.8" x14ac:dyDescent="0.3">
      <c r="B15" s="15" t="s">
        <v>324</v>
      </c>
      <c r="C15" s="14">
        <v>0.104140244759394</v>
      </c>
      <c r="D15" s="14">
        <v>0.115272873645137</v>
      </c>
      <c r="E15" s="14">
        <v>9.28747727362184E-2</v>
      </c>
      <c r="F15" s="14"/>
      <c r="G15" s="14">
        <v>0.232619128416518</v>
      </c>
      <c r="H15" s="14">
        <v>0.17903842551167801</v>
      </c>
      <c r="I15" s="14">
        <v>0.10103445138378001</v>
      </c>
      <c r="J15" s="14">
        <v>8.0074925617784495E-2</v>
      </c>
      <c r="K15" s="14">
        <v>3.6762695535566201E-2</v>
      </c>
      <c r="L15" s="14">
        <v>2.5114848672934099E-2</v>
      </c>
      <c r="M15" s="14"/>
      <c r="N15" s="14">
        <v>6.1870466903212497E-2</v>
      </c>
      <c r="O15" s="14">
        <v>5.8760013877130902E-2</v>
      </c>
      <c r="P15" s="14">
        <v>0.129372090558598</v>
      </c>
      <c r="Q15" s="14">
        <v>0.12797766002987601</v>
      </c>
      <c r="R15" s="14">
        <v>0.17064287151492499</v>
      </c>
      <c r="S15" s="14"/>
      <c r="T15" s="14">
        <v>8.8232041505894296E-2</v>
      </c>
      <c r="U15" s="14">
        <v>0.114148047413965</v>
      </c>
      <c r="V15" s="14"/>
      <c r="W15" s="14">
        <v>3.1602722746218802E-2</v>
      </c>
      <c r="X15" s="14">
        <v>0.120814553432329</v>
      </c>
      <c r="Y15" s="14"/>
      <c r="Z15" s="14">
        <v>0.114692692488291</v>
      </c>
      <c r="AA15" s="14">
        <v>9.7365757048035004E-2</v>
      </c>
    </row>
    <row r="16" spans="2:27" ht="28.8" x14ac:dyDescent="0.3">
      <c r="B16" s="15" t="s">
        <v>325</v>
      </c>
      <c r="C16" s="14">
        <v>5.3720239538985602E-2</v>
      </c>
      <c r="D16" s="14">
        <v>5.8581806472459898E-2</v>
      </c>
      <c r="E16" s="14">
        <v>4.9182208445156202E-2</v>
      </c>
      <c r="F16" s="14"/>
      <c r="G16" s="14">
        <v>6.3081746802041302E-2</v>
      </c>
      <c r="H16" s="14">
        <v>0.104917948972273</v>
      </c>
      <c r="I16" s="14">
        <v>8.0049397738810202E-2</v>
      </c>
      <c r="J16" s="14">
        <v>4.4015569372399303E-2</v>
      </c>
      <c r="K16" s="14">
        <v>1.0933768230568099E-2</v>
      </c>
      <c r="L16" s="14">
        <v>2.1096774553254299E-2</v>
      </c>
      <c r="M16" s="14"/>
      <c r="N16" s="14">
        <v>7.0768693388979398E-2</v>
      </c>
      <c r="O16" s="14">
        <v>4.9270066689266999E-2</v>
      </c>
      <c r="P16" s="14">
        <v>4.3651226881628001E-2</v>
      </c>
      <c r="Q16" s="14">
        <v>4.3401694141362197E-2</v>
      </c>
      <c r="R16" s="14">
        <v>4.7535944953627403E-2</v>
      </c>
      <c r="S16" s="14"/>
      <c r="T16" s="14">
        <v>7.0926384864685693E-2</v>
      </c>
      <c r="U16" s="14">
        <v>4.2895905444084302E-2</v>
      </c>
      <c r="V16" s="14"/>
      <c r="W16" s="14">
        <v>2.1096738915498299E-2</v>
      </c>
      <c r="X16" s="14">
        <v>6.1219452419305799E-2</v>
      </c>
      <c r="Y16" s="14"/>
      <c r="Z16" s="14">
        <v>7.0680397144236198E-2</v>
      </c>
      <c r="AA16" s="14">
        <v>4.2832113652814599E-2</v>
      </c>
    </row>
    <row r="17" spans="2:27" x14ac:dyDescent="0.3">
      <c r="B17" s="15" t="s">
        <v>52</v>
      </c>
      <c r="C17" s="14">
        <v>2.4419192301991601E-2</v>
      </c>
      <c r="D17" s="14">
        <v>2.3471232363827099E-2</v>
      </c>
      <c r="E17" s="14">
        <v>2.5438441857077099E-2</v>
      </c>
      <c r="F17" s="14"/>
      <c r="G17" s="14">
        <v>5.1740644854445003E-2</v>
      </c>
      <c r="H17" s="14">
        <v>4.0920577962191902E-2</v>
      </c>
      <c r="I17" s="14">
        <v>3.73812918320185E-2</v>
      </c>
      <c r="J17" s="14">
        <v>1.44084790531536E-2</v>
      </c>
      <c r="K17" s="14">
        <v>7.3322577919336003E-3</v>
      </c>
      <c r="L17" s="14">
        <v>1.89949983015265E-3</v>
      </c>
      <c r="M17" s="14"/>
      <c r="N17" s="14">
        <v>2.6618921877935301E-2</v>
      </c>
      <c r="O17" s="14">
        <v>1.05681903684503E-2</v>
      </c>
      <c r="P17" s="14">
        <v>1.6247359771134399E-2</v>
      </c>
      <c r="Q17" s="14">
        <v>4.2904998690656698E-3</v>
      </c>
      <c r="R17" s="14">
        <v>4.0771927663523999E-2</v>
      </c>
      <c r="S17" s="14"/>
      <c r="T17" s="14">
        <v>3.2883113148296901E-2</v>
      </c>
      <c r="U17" s="14">
        <v>1.90945652423582E-2</v>
      </c>
      <c r="V17" s="14"/>
      <c r="W17" s="14">
        <v>0</v>
      </c>
      <c r="X17" s="14">
        <v>3.0032468558012702E-2</v>
      </c>
      <c r="Y17" s="14"/>
      <c r="Z17" s="14">
        <v>2.2246052257908201E-2</v>
      </c>
      <c r="AA17" s="14">
        <v>2.5814310373355201E-2</v>
      </c>
    </row>
    <row r="18" spans="2:27" x14ac:dyDescent="0.3">
      <c r="B18" s="15" t="s">
        <v>83</v>
      </c>
      <c r="C18" s="23">
        <v>6.3833831847612196E-2</v>
      </c>
      <c r="D18" s="23">
        <v>5.9008956813284399E-2</v>
      </c>
      <c r="E18" s="23">
        <v>6.7178603192878397E-2</v>
      </c>
      <c r="F18" s="23"/>
      <c r="G18" s="23">
        <v>5.7806709981790903E-2</v>
      </c>
      <c r="H18" s="23">
        <v>6.2372195988339103E-2</v>
      </c>
      <c r="I18" s="23">
        <v>5.5509294239604698E-2</v>
      </c>
      <c r="J18" s="23">
        <v>6.0767673136978298E-2</v>
      </c>
      <c r="K18" s="23">
        <v>7.4983774804803005E-2</v>
      </c>
      <c r="L18" s="23">
        <v>7.07927951112403E-2</v>
      </c>
      <c r="M18" s="23"/>
      <c r="N18" s="23">
        <v>4.0989942299842298E-2</v>
      </c>
      <c r="O18" s="23">
        <v>6.1968261725244299E-2</v>
      </c>
      <c r="P18" s="23">
        <v>6.7487130728474107E-2</v>
      </c>
      <c r="Q18" s="23">
        <v>6.6942854905719898E-2</v>
      </c>
      <c r="R18" s="23">
        <v>0.11138973017869</v>
      </c>
      <c r="S18" s="23"/>
      <c r="T18" s="23">
        <v>4.8790383316022201E-2</v>
      </c>
      <c r="U18" s="23">
        <v>7.3297619916527501E-2</v>
      </c>
      <c r="V18" s="23"/>
      <c r="W18" s="23">
        <v>7.6145243919302802E-2</v>
      </c>
      <c r="X18" s="23">
        <v>6.10037891416347E-2</v>
      </c>
      <c r="Y18" s="23"/>
      <c r="Z18" s="23">
        <v>6.0963203519211598E-2</v>
      </c>
      <c r="AA18" s="23">
        <v>6.5676725253411603E-2</v>
      </c>
    </row>
    <row r="19" spans="2:27" x14ac:dyDescent="0.3">
      <c r="B19" s="16"/>
    </row>
    <row r="20" spans="2:27" x14ac:dyDescent="0.3">
      <c r="B20" t="s">
        <v>57</v>
      </c>
    </row>
    <row r="21" spans="2:27" x14ac:dyDescent="0.3">
      <c r="B21" t="s">
        <v>58</v>
      </c>
    </row>
    <row r="23" spans="2:27" x14ac:dyDescent="0.3">
      <c r="B23"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327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231</v>
      </c>
      <c r="C9" s="14">
        <v>0.128123038973357</v>
      </c>
      <c r="D9" s="14">
        <v>0.14325596206073701</v>
      </c>
      <c r="E9" s="14">
        <v>0.113846651953042</v>
      </c>
      <c r="F9" s="14"/>
      <c r="G9" s="14">
        <v>3.4923372068639102E-2</v>
      </c>
      <c r="H9" s="14">
        <v>0.103017525079867</v>
      </c>
      <c r="I9" s="14">
        <v>0.109395391988157</v>
      </c>
      <c r="J9" s="14">
        <v>0.10438243900691201</v>
      </c>
      <c r="K9" s="14">
        <v>0.18179881726640401</v>
      </c>
      <c r="L9" s="14">
        <v>0.208906550854523</v>
      </c>
      <c r="M9" s="14"/>
      <c r="N9" s="14">
        <v>9.0461080149198E-2</v>
      </c>
      <c r="O9" s="14">
        <v>0.169919067548014</v>
      </c>
      <c r="P9" s="14">
        <v>0.19591784941551499</v>
      </c>
      <c r="Q9" s="14">
        <v>0.15183922961944901</v>
      </c>
      <c r="R9" s="14">
        <v>0.100976011331892</v>
      </c>
      <c r="S9" s="14"/>
      <c r="T9" s="14">
        <v>0.114646051040979</v>
      </c>
      <c r="U9" s="14">
        <v>0.13660137140700901</v>
      </c>
      <c r="V9" s="14"/>
      <c r="W9" s="14">
        <v>0.168059785861011</v>
      </c>
      <c r="X9" s="14">
        <v>0.118942719236536</v>
      </c>
      <c r="Y9" s="14"/>
      <c r="Z9" s="14">
        <v>0.13256831484399401</v>
      </c>
      <c r="AA9" s="14">
        <v>0.12526924926191799</v>
      </c>
    </row>
    <row r="10" spans="2:27" x14ac:dyDescent="0.3">
      <c r="B10" s="15" t="s">
        <v>232</v>
      </c>
      <c r="C10" s="14">
        <v>0.27586030120933702</v>
      </c>
      <c r="D10" s="14">
        <v>0.30649499870281499</v>
      </c>
      <c r="E10" s="14">
        <v>0.247023060704856</v>
      </c>
      <c r="F10" s="14"/>
      <c r="G10" s="14">
        <v>0.188509043838157</v>
      </c>
      <c r="H10" s="14">
        <v>0.25227183077180998</v>
      </c>
      <c r="I10" s="14">
        <v>0.29316705492273099</v>
      </c>
      <c r="J10" s="14">
        <v>0.296350885208639</v>
      </c>
      <c r="K10" s="14">
        <v>0.23953297715590199</v>
      </c>
      <c r="L10" s="14">
        <v>0.34680058426482202</v>
      </c>
      <c r="M10" s="14"/>
      <c r="N10" s="14">
        <v>0.28998002849041898</v>
      </c>
      <c r="O10" s="14">
        <v>0.370239254832538</v>
      </c>
      <c r="P10" s="14">
        <v>0.31746731696713298</v>
      </c>
      <c r="Q10" s="14">
        <v>0.25229979555365301</v>
      </c>
      <c r="R10" s="14">
        <v>0.171179964907379</v>
      </c>
      <c r="S10" s="14"/>
      <c r="T10" s="14">
        <v>0.26891226930172901</v>
      </c>
      <c r="U10" s="14">
        <v>0.28023128711270701</v>
      </c>
      <c r="V10" s="14"/>
      <c r="W10" s="14">
        <v>0.32245462603470099</v>
      </c>
      <c r="X10" s="14">
        <v>0.26514959407484101</v>
      </c>
      <c r="Y10" s="14"/>
      <c r="Z10" s="14">
        <v>0.27426040115389499</v>
      </c>
      <c r="AA10" s="14">
        <v>0.27688740918877802</v>
      </c>
    </row>
    <row r="11" spans="2:27" x14ac:dyDescent="0.3">
      <c r="B11" s="15" t="s">
        <v>233</v>
      </c>
      <c r="C11" s="14">
        <v>0.18447109598900799</v>
      </c>
      <c r="D11" s="14">
        <v>0.18666949991613499</v>
      </c>
      <c r="E11" s="14">
        <v>0.183035837912814</v>
      </c>
      <c r="F11" s="14"/>
      <c r="G11" s="14">
        <v>0.19797916522273201</v>
      </c>
      <c r="H11" s="14">
        <v>0.22736566625708399</v>
      </c>
      <c r="I11" s="14">
        <v>0.15592764047111801</v>
      </c>
      <c r="J11" s="14">
        <v>0.16662061837755901</v>
      </c>
      <c r="K11" s="14">
        <v>0.18361423018713299</v>
      </c>
      <c r="L11" s="14">
        <v>0.178870485684306</v>
      </c>
      <c r="M11" s="14"/>
      <c r="N11" s="14">
        <v>0.191035529106452</v>
      </c>
      <c r="O11" s="14">
        <v>0.195442681863568</v>
      </c>
      <c r="P11" s="14">
        <v>0.17435423318221299</v>
      </c>
      <c r="Q11" s="14">
        <v>0.157922150325849</v>
      </c>
      <c r="R11" s="14">
        <v>0.12664884963520801</v>
      </c>
      <c r="S11" s="14"/>
      <c r="T11" s="14">
        <v>0.18695425476921401</v>
      </c>
      <c r="U11" s="14">
        <v>0.18290894829474799</v>
      </c>
      <c r="V11" s="14"/>
      <c r="W11" s="14">
        <v>0.18366162797761701</v>
      </c>
      <c r="X11" s="14">
        <v>0.184657169611434</v>
      </c>
      <c r="Y11" s="14"/>
      <c r="Z11" s="14">
        <v>0.17529565236676201</v>
      </c>
      <c r="AA11" s="14">
        <v>0.19036157103916601</v>
      </c>
    </row>
    <row r="12" spans="2:27" x14ac:dyDescent="0.3">
      <c r="B12" s="15" t="s">
        <v>234</v>
      </c>
      <c r="C12" s="14">
        <v>0.173150958239396</v>
      </c>
      <c r="D12" s="14">
        <v>0.161513414532027</v>
      </c>
      <c r="E12" s="14">
        <v>0.185176038550456</v>
      </c>
      <c r="F12" s="14"/>
      <c r="G12" s="14">
        <v>0.23496119078924699</v>
      </c>
      <c r="H12" s="14">
        <v>0.18577843734189201</v>
      </c>
      <c r="I12" s="14">
        <v>0.17112316913683001</v>
      </c>
      <c r="J12" s="14">
        <v>0.15905643536675501</v>
      </c>
      <c r="K12" s="14">
        <v>0.18093379395363801</v>
      </c>
      <c r="L12" s="14">
        <v>0.12964940917004</v>
      </c>
      <c r="M12" s="14"/>
      <c r="N12" s="14">
        <v>0.19909606601980501</v>
      </c>
      <c r="O12" s="14">
        <v>0.126392094911598</v>
      </c>
      <c r="P12" s="14">
        <v>0.12526556996355401</v>
      </c>
      <c r="Q12" s="14">
        <v>0.20738670580618601</v>
      </c>
      <c r="R12" s="14">
        <v>0.18610458291566501</v>
      </c>
      <c r="S12" s="14"/>
      <c r="T12" s="14">
        <v>0.17404111867563399</v>
      </c>
      <c r="U12" s="14">
        <v>0.172590960995533</v>
      </c>
      <c r="V12" s="14"/>
      <c r="W12" s="14">
        <v>0.15581738815141299</v>
      </c>
      <c r="X12" s="14">
        <v>0.17713545191976299</v>
      </c>
      <c r="Y12" s="14"/>
      <c r="Z12" s="14">
        <v>0.173792624014211</v>
      </c>
      <c r="AA12" s="14">
        <v>0.172739019984125</v>
      </c>
    </row>
    <row r="13" spans="2:27" x14ac:dyDescent="0.3">
      <c r="B13" s="15" t="s">
        <v>235</v>
      </c>
      <c r="C13" s="14">
        <v>0.195636448225666</v>
      </c>
      <c r="D13" s="14">
        <v>0.178055837103021</v>
      </c>
      <c r="E13" s="14">
        <v>0.21070438439105199</v>
      </c>
      <c r="F13" s="14"/>
      <c r="G13" s="14">
        <v>0.29270093873505598</v>
      </c>
      <c r="H13" s="14">
        <v>0.184061014631553</v>
      </c>
      <c r="I13" s="14">
        <v>0.210621032248343</v>
      </c>
      <c r="J13" s="14">
        <v>0.24729068425654299</v>
      </c>
      <c r="K13" s="14">
        <v>0.17874348855061001</v>
      </c>
      <c r="L13" s="14">
        <v>9.7827341414411198E-2</v>
      </c>
      <c r="M13" s="14"/>
      <c r="N13" s="14">
        <v>0.19012439207188001</v>
      </c>
      <c r="O13" s="14">
        <v>0.101507007223739</v>
      </c>
      <c r="P13" s="14">
        <v>0.164751188878867</v>
      </c>
      <c r="Q13" s="14">
        <v>0.21092617012123199</v>
      </c>
      <c r="R13" s="14">
        <v>0.33977870838225499</v>
      </c>
      <c r="S13" s="14"/>
      <c r="T13" s="14">
        <v>0.21330580459448401</v>
      </c>
      <c r="U13" s="14">
        <v>0.184520709461546</v>
      </c>
      <c r="V13" s="14"/>
      <c r="W13" s="14">
        <v>0.12855294301869499</v>
      </c>
      <c r="X13" s="14">
        <v>0.21105703389828201</v>
      </c>
      <c r="Y13" s="14"/>
      <c r="Z13" s="14">
        <v>0.21709693395541499</v>
      </c>
      <c r="AA13" s="14">
        <v>0.18185919003960099</v>
      </c>
    </row>
    <row r="14" spans="2:27" x14ac:dyDescent="0.3">
      <c r="B14" s="15" t="s">
        <v>102</v>
      </c>
      <c r="C14" s="14">
        <v>4.2758157363237299E-2</v>
      </c>
      <c r="D14" s="14">
        <v>2.4010287685264899E-2</v>
      </c>
      <c r="E14" s="14">
        <v>6.0214026487778599E-2</v>
      </c>
      <c r="F14" s="14"/>
      <c r="G14" s="14">
        <v>5.09262893461686E-2</v>
      </c>
      <c r="H14" s="14">
        <v>4.7505525917794E-2</v>
      </c>
      <c r="I14" s="14">
        <v>5.9765711232820901E-2</v>
      </c>
      <c r="J14" s="14">
        <v>2.62989377835912E-2</v>
      </c>
      <c r="K14" s="14">
        <v>3.5376692886313697E-2</v>
      </c>
      <c r="L14" s="14">
        <v>3.7945628611896903E-2</v>
      </c>
      <c r="M14" s="14"/>
      <c r="N14" s="14">
        <v>3.93029041622458E-2</v>
      </c>
      <c r="O14" s="14">
        <v>3.6499893620543698E-2</v>
      </c>
      <c r="P14" s="14">
        <v>2.2243841592717601E-2</v>
      </c>
      <c r="Q14" s="14">
        <v>1.9625948573631601E-2</v>
      </c>
      <c r="R14" s="14">
        <v>7.5311882827600707E-2</v>
      </c>
      <c r="S14" s="14"/>
      <c r="T14" s="14">
        <v>4.2140501617959902E-2</v>
      </c>
      <c r="U14" s="14">
        <v>4.3146722728457897E-2</v>
      </c>
      <c r="V14" s="14"/>
      <c r="W14" s="14">
        <v>4.1453628956562003E-2</v>
      </c>
      <c r="X14" s="14">
        <v>4.3058031259144099E-2</v>
      </c>
      <c r="Y14" s="14"/>
      <c r="Z14" s="14">
        <v>2.6986073665722799E-2</v>
      </c>
      <c r="AA14" s="14">
        <v>5.2883560486413399E-2</v>
      </c>
    </row>
    <row r="15" spans="2:27" x14ac:dyDescent="0.3">
      <c r="B15" s="15" t="s">
        <v>236</v>
      </c>
      <c r="C15" s="18">
        <v>0.403983340182693</v>
      </c>
      <c r="D15" s="18">
        <v>0.44975096076355198</v>
      </c>
      <c r="E15" s="18">
        <v>0.36086971265789802</v>
      </c>
      <c r="F15" s="18"/>
      <c r="G15" s="18">
        <v>0.22343241590679599</v>
      </c>
      <c r="H15" s="18">
        <v>0.35528935585167698</v>
      </c>
      <c r="I15" s="18">
        <v>0.40256244691088799</v>
      </c>
      <c r="J15" s="18">
        <v>0.40073332421555202</v>
      </c>
      <c r="K15" s="18">
        <v>0.42133179442230601</v>
      </c>
      <c r="L15" s="18">
        <v>0.555707135119346</v>
      </c>
      <c r="M15" s="18"/>
      <c r="N15" s="18">
        <v>0.380441108639617</v>
      </c>
      <c r="O15" s="18">
        <v>0.54015832238055195</v>
      </c>
      <c r="P15" s="18">
        <v>0.51338516638264897</v>
      </c>
      <c r="Q15" s="18">
        <v>0.40413902517310202</v>
      </c>
      <c r="R15" s="18">
        <v>0.27215597623927101</v>
      </c>
      <c r="S15" s="18"/>
      <c r="T15" s="18">
        <v>0.38355832034270798</v>
      </c>
      <c r="U15" s="18">
        <v>0.41683265851971602</v>
      </c>
      <c r="V15" s="18"/>
      <c r="W15" s="18">
        <v>0.49051441189571199</v>
      </c>
      <c r="X15" s="18">
        <v>0.384092313311377</v>
      </c>
      <c r="Y15" s="18"/>
      <c r="Z15" s="18">
        <v>0.406828715997889</v>
      </c>
      <c r="AA15" s="18">
        <v>0.40215665845069498</v>
      </c>
    </row>
    <row r="16" spans="2:27" x14ac:dyDescent="0.3">
      <c r="B16" s="15" t="s">
        <v>237</v>
      </c>
      <c r="C16" s="18">
        <v>0.36878740646506197</v>
      </c>
      <c r="D16" s="18">
        <v>0.33956925163504897</v>
      </c>
      <c r="E16" s="18">
        <v>0.39588042294150899</v>
      </c>
      <c r="F16" s="18"/>
      <c r="G16" s="18">
        <v>0.52766212952430303</v>
      </c>
      <c r="H16" s="18">
        <v>0.36983945197344498</v>
      </c>
      <c r="I16" s="18">
        <v>0.38174420138517301</v>
      </c>
      <c r="J16" s="18">
        <v>0.406347119623299</v>
      </c>
      <c r="K16" s="18">
        <v>0.35967728250424702</v>
      </c>
      <c r="L16" s="18">
        <v>0.22747675058445099</v>
      </c>
      <c r="M16" s="18"/>
      <c r="N16" s="18">
        <v>0.38922045809168498</v>
      </c>
      <c r="O16" s="18">
        <v>0.22789910213533701</v>
      </c>
      <c r="P16" s="18">
        <v>0.29001675884242101</v>
      </c>
      <c r="Q16" s="18">
        <v>0.418312875927418</v>
      </c>
      <c r="R16" s="18">
        <v>0.52588329129792</v>
      </c>
      <c r="S16" s="18"/>
      <c r="T16" s="18">
        <v>0.38734692327011699</v>
      </c>
      <c r="U16" s="18">
        <v>0.35711167045707898</v>
      </c>
      <c r="V16" s="18"/>
      <c r="W16" s="18">
        <v>0.28437033117010901</v>
      </c>
      <c r="X16" s="18">
        <v>0.388192485818045</v>
      </c>
      <c r="Y16" s="18"/>
      <c r="Z16" s="18">
        <v>0.39088955796962599</v>
      </c>
      <c r="AA16" s="18">
        <v>0.35459821002372599</v>
      </c>
    </row>
    <row r="17" spans="2:27" x14ac:dyDescent="0.3">
      <c r="B17" s="15" t="s">
        <v>55</v>
      </c>
      <c r="C17" s="19">
        <v>3.5195933717632001E-2</v>
      </c>
      <c r="D17" s="19">
        <v>0.110181709128503</v>
      </c>
      <c r="E17" s="19">
        <v>-3.5010710283610198E-2</v>
      </c>
      <c r="F17" s="19"/>
      <c r="G17" s="19">
        <v>-0.304229713617508</v>
      </c>
      <c r="H17" s="19">
        <v>-1.4550096121767799E-2</v>
      </c>
      <c r="I17" s="19">
        <v>2.08182455257147E-2</v>
      </c>
      <c r="J17" s="19">
        <v>-5.61379540774709E-3</v>
      </c>
      <c r="K17" s="19">
        <v>6.16545119180592E-2</v>
      </c>
      <c r="L17" s="19">
        <v>0.328230384534894</v>
      </c>
      <c r="M17" s="19"/>
      <c r="N17" s="19">
        <v>-8.7793494520684908E-3</v>
      </c>
      <c r="O17" s="19">
        <v>0.31225922024521502</v>
      </c>
      <c r="P17" s="19">
        <v>0.22336840754022699</v>
      </c>
      <c r="Q17" s="19">
        <v>-1.4173850754315801E-2</v>
      </c>
      <c r="R17" s="19">
        <v>-0.25372731505864898</v>
      </c>
      <c r="S17" s="19"/>
      <c r="T17" s="19">
        <v>-3.7886029274090101E-3</v>
      </c>
      <c r="U17" s="19">
        <v>5.97209880626366E-2</v>
      </c>
      <c r="V17" s="19"/>
      <c r="W17" s="19">
        <v>0.206144080725604</v>
      </c>
      <c r="X17" s="19">
        <v>-4.1001725066675499E-3</v>
      </c>
      <c r="Y17" s="19"/>
      <c r="Z17" s="19">
        <v>1.5939158028263602E-2</v>
      </c>
      <c r="AA17" s="19">
        <v>4.75584484269699E-2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A17"/>
  <sheetViews>
    <sheetView showGridLines="0" topLeftCell="A2"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333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417</v>
      </c>
      <c r="D7" s="10">
        <v>216</v>
      </c>
      <c r="E7" s="10">
        <v>198</v>
      </c>
      <c r="F7" s="10"/>
      <c r="G7" s="10">
        <v>235</v>
      </c>
      <c r="H7" s="10">
        <v>182</v>
      </c>
      <c r="I7" s="10" t="s">
        <v>331</v>
      </c>
      <c r="J7" s="10" t="s">
        <v>331</v>
      </c>
      <c r="K7" s="10" t="s">
        <v>331</v>
      </c>
      <c r="L7" s="10" t="s">
        <v>331</v>
      </c>
      <c r="M7" s="10"/>
      <c r="N7" s="10">
        <v>141</v>
      </c>
      <c r="O7" s="10">
        <v>48</v>
      </c>
      <c r="P7" s="10">
        <v>50</v>
      </c>
      <c r="Q7" s="10">
        <v>43</v>
      </c>
      <c r="R7" s="10">
        <v>42</v>
      </c>
      <c r="S7" s="10"/>
      <c r="T7" s="10">
        <v>109</v>
      </c>
      <c r="U7" s="10">
        <v>308</v>
      </c>
      <c r="V7" s="10"/>
      <c r="W7" s="10" t="s">
        <v>331</v>
      </c>
      <c r="X7" s="10">
        <v>417</v>
      </c>
      <c r="Y7" s="10"/>
      <c r="Z7" s="10">
        <v>204</v>
      </c>
      <c r="AA7" s="10">
        <v>213</v>
      </c>
    </row>
    <row r="8" spans="2:27" ht="30" customHeight="1" x14ac:dyDescent="0.3">
      <c r="B8" s="11" t="s">
        <v>20</v>
      </c>
      <c r="C8" s="11">
        <v>476</v>
      </c>
      <c r="D8" s="11">
        <v>233</v>
      </c>
      <c r="E8" s="11">
        <v>240</v>
      </c>
      <c r="F8" s="11"/>
      <c r="G8" s="11">
        <v>286</v>
      </c>
      <c r="H8" s="11">
        <v>189</v>
      </c>
      <c r="I8" s="11" t="s">
        <v>331</v>
      </c>
      <c r="J8" s="11" t="s">
        <v>331</v>
      </c>
      <c r="K8" s="11" t="s">
        <v>331</v>
      </c>
      <c r="L8" s="11" t="s">
        <v>331</v>
      </c>
      <c r="M8" s="11"/>
      <c r="N8" s="11">
        <v>155</v>
      </c>
      <c r="O8" s="11">
        <v>48</v>
      </c>
      <c r="P8" s="11">
        <v>60</v>
      </c>
      <c r="Q8" s="11">
        <v>47</v>
      </c>
      <c r="R8" s="11">
        <v>50</v>
      </c>
      <c r="S8" s="11"/>
      <c r="T8" s="11">
        <v>118</v>
      </c>
      <c r="U8" s="11">
        <v>358</v>
      </c>
      <c r="V8" s="11"/>
      <c r="W8" s="11" t="s">
        <v>331</v>
      </c>
      <c r="X8" s="11">
        <v>476</v>
      </c>
      <c r="Y8" s="11"/>
      <c r="Z8" s="11">
        <v>218</v>
      </c>
      <c r="AA8" s="11">
        <v>258</v>
      </c>
    </row>
    <row r="9" spans="2:27" ht="28.8" x14ac:dyDescent="0.3">
      <c r="B9" s="15" t="s">
        <v>328</v>
      </c>
      <c r="C9" s="14">
        <v>0.16373557822715701</v>
      </c>
      <c r="D9" s="14">
        <v>0.19420869721183101</v>
      </c>
      <c r="E9" s="14">
        <v>0.13635379316395799</v>
      </c>
      <c r="F9" s="14"/>
      <c r="G9" s="14">
        <v>0.117060801609613</v>
      </c>
      <c r="H9" s="14">
        <v>0.23434611708195099</v>
      </c>
      <c r="I9" s="14" t="s">
        <v>332</v>
      </c>
      <c r="J9" s="14" t="s">
        <v>332</v>
      </c>
      <c r="K9" s="14" t="s">
        <v>332</v>
      </c>
      <c r="L9" s="14" t="s">
        <v>332</v>
      </c>
      <c r="M9" s="14"/>
      <c r="N9" s="14">
        <v>0.17040025143093501</v>
      </c>
      <c r="O9" s="14">
        <v>0.302368147023858</v>
      </c>
      <c r="P9" s="14">
        <v>0.223312010873121</v>
      </c>
      <c r="Q9" s="14">
        <v>0.16654418358092499</v>
      </c>
      <c r="R9" s="14">
        <v>7.5009132371248399E-2</v>
      </c>
      <c r="S9" s="14"/>
      <c r="T9" s="14">
        <v>0.25033254835317098</v>
      </c>
      <c r="U9" s="14">
        <v>0.13517964405380101</v>
      </c>
      <c r="V9" s="14"/>
      <c r="W9" s="14" t="s">
        <v>332</v>
      </c>
      <c r="X9" s="14">
        <v>0.16373557822715701</v>
      </c>
      <c r="Y9" s="14"/>
      <c r="Z9" s="14">
        <v>0.20834794010163701</v>
      </c>
      <c r="AA9" s="14">
        <v>0.12597885694587499</v>
      </c>
    </row>
    <row r="10" spans="2:27" ht="28.8" x14ac:dyDescent="0.3">
      <c r="B10" s="15" t="s">
        <v>329</v>
      </c>
      <c r="C10" s="14">
        <v>0.34934782293869698</v>
      </c>
      <c r="D10" s="14">
        <v>0.40605949490115301</v>
      </c>
      <c r="E10" s="14">
        <v>0.29897806459197701</v>
      </c>
      <c r="F10" s="14"/>
      <c r="G10" s="14">
        <v>0.33956036817866098</v>
      </c>
      <c r="H10" s="14">
        <v>0.36415448093913999</v>
      </c>
      <c r="I10" s="14" t="s">
        <v>332</v>
      </c>
      <c r="J10" s="14" t="s">
        <v>332</v>
      </c>
      <c r="K10" s="14" t="s">
        <v>332</v>
      </c>
      <c r="L10" s="14" t="s">
        <v>332</v>
      </c>
      <c r="M10" s="14"/>
      <c r="N10" s="14">
        <v>0.37559366432665903</v>
      </c>
      <c r="O10" s="14">
        <v>0.26202944981218601</v>
      </c>
      <c r="P10" s="14">
        <v>0.36922521734528901</v>
      </c>
      <c r="Q10" s="14">
        <v>0.34620369925237598</v>
      </c>
      <c r="R10" s="14">
        <v>0.40257088247420397</v>
      </c>
      <c r="S10" s="14"/>
      <c r="T10" s="14">
        <v>0.364076728868577</v>
      </c>
      <c r="U10" s="14">
        <v>0.34449086700170301</v>
      </c>
      <c r="V10" s="14"/>
      <c r="W10" s="14" t="s">
        <v>332</v>
      </c>
      <c r="X10" s="14">
        <v>0.34934782293869698</v>
      </c>
      <c r="Y10" s="14"/>
      <c r="Z10" s="14">
        <v>0.37090284140552898</v>
      </c>
      <c r="AA10" s="14">
        <v>0.33110519263916499</v>
      </c>
    </row>
    <row r="11" spans="2:27" ht="28.8" x14ac:dyDescent="0.3">
      <c r="B11" s="15" t="s">
        <v>330</v>
      </c>
      <c r="C11" s="14">
        <v>0.39035394328204498</v>
      </c>
      <c r="D11" s="14">
        <v>0.331232671151518</v>
      </c>
      <c r="E11" s="14">
        <v>0.439625429255253</v>
      </c>
      <c r="F11" s="14"/>
      <c r="G11" s="14">
        <v>0.44354067696164301</v>
      </c>
      <c r="H11" s="14">
        <v>0.30989198508530802</v>
      </c>
      <c r="I11" s="14" t="s">
        <v>332</v>
      </c>
      <c r="J11" s="14" t="s">
        <v>332</v>
      </c>
      <c r="K11" s="14" t="s">
        <v>332</v>
      </c>
      <c r="L11" s="14" t="s">
        <v>332</v>
      </c>
      <c r="M11" s="14"/>
      <c r="N11" s="14">
        <v>0.32826048211251202</v>
      </c>
      <c r="O11" s="14">
        <v>0.35726680370027197</v>
      </c>
      <c r="P11" s="14">
        <v>0.36562422606081502</v>
      </c>
      <c r="Q11" s="14">
        <v>0.47391147693319902</v>
      </c>
      <c r="R11" s="14">
        <v>0.48972785033390798</v>
      </c>
      <c r="S11" s="14"/>
      <c r="T11" s="14">
        <v>0.28690850149907099</v>
      </c>
      <c r="U11" s="14">
        <v>0.42446577446724398</v>
      </c>
      <c r="V11" s="14"/>
      <c r="W11" s="14" t="s">
        <v>332</v>
      </c>
      <c r="X11" s="14">
        <v>0.39035394328204498</v>
      </c>
      <c r="Y11" s="14"/>
      <c r="Z11" s="14">
        <v>0.33555784297341701</v>
      </c>
      <c r="AA11" s="14">
        <v>0.43672945445706601</v>
      </c>
    </row>
    <row r="12" spans="2:27" x14ac:dyDescent="0.3">
      <c r="B12" s="15" t="s">
        <v>52</v>
      </c>
      <c r="C12" s="23">
        <v>9.6562655552101306E-2</v>
      </c>
      <c r="D12" s="23">
        <v>6.8499136735498498E-2</v>
      </c>
      <c r="E12" s="23">
        <v>0.125042712988812</v>
      </c>
      <c r="F12" s="23"/>
      <c r="G12" s="23">
        <v>9.9838153250083397E-2</v>
      </c>
      <c r="H12" s="23">
        <v>9.1607416893600094E-2</v>
      </c>
      <c r="I12" s="23" t="s">
        <v>332</v>
      </c>
      <c r="J12" s="23" t="s">
        <v>332</v>
      </c>
      <c r="K12" s="23" t="s">
        <v>332</v>
      </c>
      <c r="L12" s="23" t="s">
        <v>332</v>
      </c>
      <c r="M12" s="23"/>
      <c r="N12" s="23">
        <v>0.125745602129894</v>
      </c>
      <c r="O12" s="23">
        <v>7.8335599463684E-2</v>
      </c>
      <c r="P12" s="23">
        <v>4.1838545720775298E-2</v>
      </c>
      <c r="Q12" s="23">
        <v>1.33406402334997E-2</v>
      </c>
      <c r="R12" s="23">
        <v>3.26921348206397E-2</v>
      </c>
      <c r="S12" s="23"/>
      <c r="T12" s="23">
        <v>9.8682221279180402E-2</v>
      </c>
      <c r="U12" s="23">
        <v>9.5863714477251893E-2</v>
      </c>
      <c r="V12" s="23"/>
      <c r="W12" s="23" t="s">
        <v>332</v>
      </c>
      <c r="X12" s="23">
        <v>9.6562655552101306E-2</v>
      </c>
      <c r="Y12" s="23"/>
      <c r="Z12" s="23">
        <v>8.5191375519416898E-2</v>
      </c>
      <c r="AA12" s="23">
        <v>0.10618649595789401</v>
      </c>
    </row>
    <row r="13" spans="2:27" x14ac:dyDescent="0.3">
      <c r="B13" s="16" t="s">
        <v>432</v>
      </c>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A17"/>
  <sheetViews>
    <sheetView showGridLines="0" topLeftCell="A8"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337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1638</v>
      </c>
      <c r="D7" s="10">
        <v>819</v>
      </c>
      <c r="E7" s="10">
        <v>818</v>
      </c>
      <c r="F7" s="10"/>
      <c r="G7" s="10" t="s">
        <v>331</v>
      </c>
      <c r="H7" s="10">
        <v>163</v>
      </c>
      <c r="I7" s="10">
        <v>357</v>
      </c>
      <c r="J7" s="10">
        <v>358</v>
      </c>
      <c r="K7" s="10">
        <v>297</v>
      </c>
      <c r="L7" s="10">
        <v>463</v>
      </c>
      <c r="M7" s="10"/>
      <c r="N7" s="10">
        <v>363</v>
      </c>
      <c r="O7" s="10">
        <v>357</v>
      </c>
      <c r="P7" s="10">
        <v>318</v>
      </c>
      <c r="Q7" s="10">
        <v>145</v>
      </c>
      <c r="R7" s="10">
        <v>74</v>
      </c>
      <c r="S7" s="10"/>
      <c r="T7" s="10">
        <v>690</v>
      </c>
      <c r="U7" s="10">
        <v>948</v>
      </c>
      <c r="V7" s="10"/>
      <c r="W7" s="10">
        <v>394</v>
      </c>
      <c r="X7" s="10">
        <v>1244</v>
      </c>
      <c r="Y7" s="10"/>
      <c r="Z7" s="10">
        <v>649</v>
      </c>
      <c r="AA7" s="10">
        <v>989</v>
      </c>
    </row>
    <row r="8" spans="2:27" ht="30" customHeight="1" x14ac:dyDescent="0.3">
      <c r="B8" s="11" t="s">
        <v>20</v>
      </c>
      <c r="C8" s="11">
        <v>1579</v>
      </c>
      <c r="D8" s="11">
        <v>780</v>
      </c>
      <c r="E8" s="11">
        <v>798</v>
      </c>
      <c r="F8" s="11"/>
      <c r="G8" s="11" t="s">
        <v>331</v>
      </c>
      <c r="H8" s="11">
        <v>161</v>
      </c>
      <c r="I8" s="11">
        <v>350</v>
      </c>
      <c r="J8" s="11">
        <v>349</v>
      </c>
      <c r="K8" s="11">
        <v>289</v>
      </c>
      <c r="L8" s="11">
        <v>431</v>
      </c>
      <c r="M8" s="11"/>
      <c r="N8" s="11">
        <v>338</v>
      </c>
      <c r="O8" s="11">
        <v>331</v>
      </c>
      <c r="P8" s="11">
        <v>305</v>
      </c>
      <c r="Q8" s="11">
        <v>138</v>
      </c>
      <c r="R8" s="11">
        <v>74</v>
      </c>
      <c r="S8" s="11"/>
      <c r="T8" s="11">
        <v>676</v>
      </c>
      <c r="U8" s="11">
        <v>904</v>
      </c>
      <c r="V8" s="11"/>
      <c r="W8" s="11">
        <v>384</v>
      </c>
      <c r="X8" s="11">
        <v>1195</v>
      </c>
      <c r="Y8" s="11"/>
      <c r="Z8" s="11">
        <v>585</v>
      </c>
      <c r="AA8" s="11">
        <v>994</v>
      </c>
    </row>
    <row r="9" spans="2:27" ht="43.2" x14ac:dyDescent="0.3">
      <c r="B9" s="15" t="s">
        <v>334</v>
      </c>
      <c r="C9" s="14">
        <v>0.28155943079857298</v>
      </c>
      <c r="D9" s="14">
        <v>0.32886109342961301</v>
      </c>
      <c r="E9" s="14">
        <v>0.23559293121716199</v>
      </c>
      <c r="F9" s="14"/>
      <c r="G9" s="14" t="s">
        <v>332</v>
      </c>
      <c r="H9" s="14">
        <v>0.229317072952823</v>
      </c>
      <c r="I9" s="14">
        <v>0.23594181204737899</v>
      </c>
      <c r="J9" s="14">
        <v>0.24295432513887</v>
      </c>
      <c r="K9" s="14">
        <v>0.29281313837774198</v>
      </c>
      <c r="L9" s="14">
        <v>0.36180341685373202</v>
      </c>
      <c r="M9" s="14"/>
      <c r="N9" s="14">
        <v>0.27770453074309398</v>
      </c>
      <c r="O9" s="14">
        <v>0.32225244534629599</v>
      </c>
      <c r="P9" s="14">
        <v>0.39005331961103801</v>
      </c>
      <c r="Q9" s="14">
        <v>0.26171398552160402</v>
      </c>
      <c r="R9" s="14">
        <v>0.18002851270846101</v>
      </c>
      <c r="S9" s="14"/>
      <c r="T9" s="14">
        <v>0.25486631114929198</v>
      </c>
      <c r="U9" s="14">
        <v>0.30151519992595099</v>
      </c>
      <c r="V9" s="14"/>
      <c r="W9" s="14">
        <v>0.35643037493353802</v>
      </c>
      <c r="X9" s="14">
        <v>0.25749833988062798</v>
      </c>
      <c r="Y9" s="14"/>
      <c r="Z9" s="14">
        <v>0.28851821505149899</v>
      </c>
      <c r="AA9" s="14">
        <v>0.27746065888909499</v>
      </c>
    </row>
    <row r="10" spans="2:27" ht="43.2" x14ac:dyDescent="0.3">
      <c r="B10" s="15" t="s">
        <v>335</v>
      </c>
      <c r="C10" s="14">
        <v>0.33911946008761601</v>
      </c>
      <c r="D10" s="14">
        <v>0.36053464448990602</v>
      </c>
      <c r="E10" s="14">
        <v>0.31852926349828198</v>
      </c>
      <c r="F10" s="14"/>
      <c r="G10" s="14" t="s">
        <v>332</v>
      </c>
      <c r="H10" s="14">
        <v>0.30751530520624698</v>
      </c>
      <c r="I10" s="14">
        <v>0.32432284067781503</v>
      </c>
      <c r="J10" s="14">
        <v>0.31755118497781598</v>
      </c>
      <c r="K10" s="14">
        <v>0.31616604303357798</v>
      </c>
      <c r="L10" s="14">
        <v>0.39578502317675601</v>
      </c>
      <c r="M10" s="14"/>
      <c r="N10" s="14">
        <v>0.34878478412264002</v>
      </c>
      <c r="O10" s="14">
        <v>0.391699772541101</v>
      </c>
      <c r="P10" s="14">
        <v>0.322635688433493</v>
      </c>
      <c r="Q10" s="14">
        <v>0.40017712856206999</v>
      </c>
      <c r="R10" s="14">
        <v>0.21919272045151</v>
      </c>
      <c r="S10" s="14"/>
      <c r="T10" s="14">
        <v>0.31054050158336999</v>
      </c>
      <c r="U10" s="14">
        <v>0.36048508183977601</v>
      </c>
      <c r="V10" s="14"/>
      <c r="W10" s="14">
        <v>0.33697830535203499</v>
      </c>
      <c r="X10" s="14">
        <v>0.33980755771156701</v>
      </c>
      <c r="Y10" s="14"/>
      <c r="Z10" s="14">
        <v>0.34008285439825298</v>
      </c>
      <c r="AA10" s="14">
        <v>0.33855201419553699</v>
      </c>
    </row>
    <row r="11" spans="2:27" ht="43.2" x14ac:dyDescent="0.3">
      <c r="B11" s="15" t="s">
        <v>336</v>
      </c>
      <c r="C11" s="14">
        <v>0.28363274403453598</v>
      </c>
      <c r="D11" s="14">
        <v>0.22860603670533899</v>
      </c>
      <c r="E11" s="14">
        <v>0.33670112806704</v>
      </c>
      <c r="F11" s="14"/>
      <c r="G11" s="14" t="s">
        <v>332</v>
      </c>
      <c r="H11" s="14">
        <v>0.356792457818357</v>
      </c>
      <c r="I11" s="14">
        <v>0.338013766288912</v>
      </c>
      <c r="J11" s="14">
        <v>0.35830938543996999</v>
      </c>
      <c r="K11" s="14">
        <v>0.27095913205733302</v>
      </c>
      <c r="L11" s="14">
        <v>0.160206111717179</v>
      </c>
      <c r="M11" s="14"/>
      <c r="N11" s="14">
        <v>0.31236569768064099</v>
      </c>
      <c r="O11" s="14">
        <v>0.179275537560594</v>
      </c>
      <c r="P11" s="14">
        <v>0.20836552628927499</v>
      </c>
      <c r="Q11" s="14">
        <v>0.29698390937788099</v>
      </c>
      <c r="R11" s="14">
        <v>0.46777899042512899</v>
      </c>
      <c r="S11" s="14"/>
      <c r="T11" s="14">
        <v>0.33641850380145</v>
      </c>
      <c r="U11" s="14">
        <v>0.24417012411741501</v>
      </c>
      <c r="V11" s="14"/>
      <c r="W11" s="14">
        <v>0.20922915628490699</v>
      </c>
      <c r="X11" s="14">
        <v>0.30754364178197202</v>
      </c>
      <c r="Y11" s="14"/>
      <c r="Z11" s="14">
        <v>0.29645270169804799</v>
      </c>
      <c r="AA11" s="14">
        <v>0.27608170057032899</v>
      </c>
    </row>
    <row r="12" spans="2:27" x14ac:dyDescent="0.3">
      <c r="B12" s="15" t="s">
        <v>52</v>
      </c>
      <c r="C12" s="23">
        <v>9.5688365079275098E-2</v>
      </c>
      <c r="D12" s="23">
        <v>8.1998225375142605E-2</v>
      </c>
      <c r="E12" s="23">
        <v>0.109176677217516</v>
      </c>
      <c r="F12" s="23"/>
      <c r="G12" s="23" t="s">
        <v>332</v>
      </c>
      <c r="H12" s="23">
        <v>0.10637516402257299</v>
      </c>
      <c r="I12" s="23">
        <v>0.101721580985894</v>
      </c>
      <c r="J12" s="23">
        <v>8.1185104443344203E-2</v>
      </c>
      <c r="K12" s="23">
        <v>0.12006168653134699</v>
      </c>
      <c r="L12" s="23">
        <v>8.2205448252332794E-2</v>
      </c>
      <c r="M12" s="23"/>
      <c r="N12" s="23">
        <v>6.1144987453625503E-2</v>
      </c>
      <c r="O12" s="23">
        <v>0.106772244552008</v>
      </c>
      <c r="P12" s="23">
        <v>7.8945465666193898E-2</v>
      </c>
      <c r="Q12" s="23">
        <v>4.1124976538445497E-2</v>
      </c>
      <c r="R12" s="23">
        <v>0.13299977641489999</v>
      </c>
      <c r="S12" s="23"/>
      <c r="T12" s="23">
        <v>9.8174683465887605E-2</v>
      </c>
      <c r="U12" s="23">
        <v>9.3829594116858497E-2</v>
      </c>
      <c r="V12" s="23"/>
      <c r="W12" s="23">
        <v>9.7362163429519893E-2</v>
      </c>
      <c r="X12" s="23">
        <v>9.5150460625833794E-2</v>
      </c>
      <c r="Y12" s="23"/>
      <c r="Z12" s="23">
        <v>7.4946228852199606E-2</v>
      </c>
      <c r="AA12" s="23">
        <v>0.107905626345039</v>
      </c>
    </row>
    <row r="13" spans="2:27" x14ac:dyDescent="0.3">
      <c r="B13" s="16" t="s">
        <v>433</v>
      </c>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A17"/>
  <sheetViews>
    <sheetView showGridLines="0" topLeftCell="A9"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1185</v>
      </c>
      <c r="D7" s="10">
        <v>553</v>
      </c>
      <c r="E7" s="10">
        <v>631</v>
      </c>
      <c r="F7" s="10"/>
      <c r="G7" s="10">
        <v>26</v>
      </c>
      <c r="H7" s="10">
        <v>188</v>
      </c>
      <c r="I7" s="10">
        <v>223</v>
      </c>
      <c r="J7" s="10">
        <v>230</v>
      </c>
      <c r="K7" s="10">
        <v>182</v>
      </c>
      <c r="L7" s="10">
        <v>336</v>
      </c>
      <c r="M7" s="10"/>
      <c r="N7" s="10">
        <v>303</v>
      </c>
      <c r="O7" s="10">
        <v>271</v>
      </c>
      <c r="P7" s="10">
        <v>223</v>
      </c>
      <c r="Q7" s="10">
        <v>98</v>
      </c>
      <c r="R7" s="10">
        <v>44</v>
      </c>
      <c r="S7" s="10"/>
      <c r="T7" s="10">
        <v>799</v>
      </c>
      <c r="U7" s="10">
        <v>386</v>
      </c>
      <c r="V7" s="10"/>
      <c r="W7" s="10">
        <v>394</v>
      </c>
      <c r="X7" s="10">
        <v>791</v>
      </c>
      <c r="Y7" s="10"/>
      <c r="Z7" s="10">
        <v>489</v>
      </c>
      <c r="AA7" s="10">
        <v>696</v>
      </c>
    </row>
    <row r="8" spans="2:27" ht="30" customHeight="1" x14ac:dyDescent="0.3">
      <c r="B8" s="11" t="s">
        <v>20</v>
      </c>
      <c r="C8" s="11">
        <v>1159</v>
      </c>
      <c r="D8" s="11">
        <v>525</v>
      </c>
      <c r="E8" s="11">
        <v>633</v>
      </c>
      <c r="F8" s="11"/>
      <c r="G8" s="11">
        <v>35</v>
      </c>
      <c r="H8" s="11">
        <v>182</v>
      </c>
      <c r="I8" s="11">
        <v>218</v>
      </c>
      <c r="J8" s="11">
        <v>229</v>
      </c>
      <c r="K8" s="11">
        <v>181</v>
      </c>
      <c r="L8" s="11">
        <v>314</v>
      </c>
      <c r="M8" s="11"/>
      <c r="N8" s="11">
        <v>287</v>
      </c>
      <c r="O8" s="11">
        <v>253</v>
      </c>
      <c r="P8" s="11">
        <v>220</v>
      </c>
      <c r="Q8" s="11">
        <v>95</v>
      </c>
      <c r="R8" s="11">
        <v>45</v>
      </c>
      <c r="S8" s="11"/>
      <c r="T8" s="11">
        <v>794</v>
      </c>
      <c r="U8" s="11">
        <v>365</v>
      </c>
      <c r="V8" s="11"/>
      <c r="W8" s="11">
        <v>384</v>
      </c>
      <c r="X8" s="11">
        <v>775</v>
      </c>
      <c r="Y8" s="11"/>
      <c r="Z8" s="11">
        <v>442</v>
      </c>
      <c r="AA8" s="11">
        <v>717</v>
      </c>
    </row>
    <row r="9" spans="2:27" ht="43.2" x14ac:dyDescent="0.3">
      <c r="B9" s="15" t="s">
        <v>338</v>
      </c>
      <c r="C9" s="14">
        <v>0.42275173495593399</v>
      </c>
      <c r="D9" s="14">
        <v>0.47870025545017397</v>
      </c>
      <c r="E9" s="14">
        <v>0.37690570263195899</v>
      </c>
      <c r="F9" s="14"/>
      <c r="G9" s="14">
        <v>0.195754480161525</v>
      </c>
      <c r="H9" s="14">
        <v>0.36538380154292899</v>
      </c>
      <c r="I9" s="14">
        <v>0.41465594553616097</v>
      </c>
      <c r="J9" s="14">
        <v>0.368010715191747</v>
      </c>
      <c r="K9" s="14">
        <v>0.465060412982224</v>
      </c>
      <c r="L9" s="14">
        <v>0.50231034591326795</v>
      </c>
      <c r="M9" s="14"/>
      <c r="N9" s="14">
        <v>0.420488668977061</v>
      </c>
      <c r="O9" s="14">
        <v>0.53918822804275701</v>
      </c>
      <c r="P9" s="14">
        <v>0.48116071652263698</v>
      </c>
      <c r="Q9" s="14">
        <v>0.367051265284636</v>
      </c>
      <c r="R9" s="14">
        <v>0.29530996744660198</v>
      </c>
      <c r="S9" s="14"/>
      <c r="T9" s="14">
        <v>0.38263743460532601</v>
      </c>
      <c r="U9" s="14">
        <v>0.50985370107878503</v>
      </c>
      <c r="V9" s="14"/>
      <c r="W9" s="14">
        <v>0.47997827824659001</v>
      </c>
      <c r="X9" s="14">
        <v>0.39438789694168902</v>
      </c>
      <c r="Y9" s="14"/>
      <c r="Z9" s="14">
        <v>0.42399411404263598</v>
      </c>
      <c r="AA9" s="14">
        <v>0.42198561844057098</v>
      </c>
    </row>
    <row r="10" spans="2:27" ht="43.2" x14ac:dyDescent="0.3">
      <c r="B10" s="15" t="s">
        <v>339</v>
      </c>
      <c r="C10" s="14">
        <v>0.25140526435801402</v>
      </c>
      <c r="D10" s="14">
        <v>0.25229833818556202</v>
      </c>
      <c r="E10" s="14">
        <v>0.250994740637772</v>
      </c>
      <c r="F10" s="14"/>
      <c r="G10" s="14">
        <v>0.45515613048882197</v>
      </c>
      <c r="H10" s="14">
        <v>0.30747471315677699</v>
      </c>
      <c r="I10" s="14">
        <v>0.185594837094885</v>
      </c>
      <c r="J10" s="14">
        <v>0.267568503212954</v>
      </c>
      <c r="K10" s="14">
        <v>0.204403866018671</v>
      </c>
      <c r="L10" s="14">
        <v>0.25713345530554799</v>
      </c>
      <c r="M10" s="14"/>
      <c r="N10" s="14">
        <v>0.25814317801216402</v>
      </c>
      <c r="O10" s="14">
        <v>0.24320711226209499</v>
      </c>
      <c r="P10" s="14">
        <v>0.24956274343655799</v>
      </c>
      <c r="Q10" s="14">
        <v>0.32526449425689802</v>
      </c>
      <c r="R10" s="14">
        <v>0.35055910194280299</v>
      </c>
      <c r="S10" s="14"/>
      <c r="T10" s="14">
        <v>0.26045187129511499</v>
      </c>
      <c r="U10" s="14">
        <v>0.23176196398694801</v>
      </c>
      <c r="V10" s="14"/>
      <c r="W10" s="14">
        <v>0.237356086468994</v>
      </c>
      <c r="X10" s="14">
        <v>0.25836861707798398</v>
      </c>
      <c r="Y10" s="14"/>
      <c r="Z10" s="14">
        <v>0.27188235495076302</v>
      </c>
      <c r="AA10" s="14">
        <v>0.23877800955501699</v>
      </c>
    </row>
    <row r="11" spans="2:27" ht="43.2" x14ac:dyDescent="0.3">
      <c r="B11" s="15" t="s">
        <v>340</v>
      </c>
      <c r="C11" s="14">
        <v>0.17869975304087601</v>
      </c>
      <c r="D11" s="14">
        <v>0.147162060755195</v>
      </c>
      <c r="E11" s="14">
        <v>0.20377715219699699</v>
      </c>
      <c r="F11" s="14"/>
      <c r="G11" s="14">
        <v>0.17438873491687501</v>
      </c>
      <c r="H11" s="14">
        <v>0.174302251613277</v>
      </c>
      <c r="I11" s="14">
        <v>0.18300441691309799</v>
      </c>
      <c r="J11" s="14">
        <v>0.233201853864132</v>
      </c>
      <c r="K11" s="14">
        <v>0.21533496258614601</v>
      </c>
      <c r="L11" s="14">
        <v>0.11796022477417401</v>
      </c>
      <c r="M11" s="14"/>
      <c r="N11" s="14">
        <v>0.206225647781973</v>
      </c>
      <c r="O11" s="14">
        <v>0.115382413476255</v>
      </c>
      <c r="P11" s="14">
        <v>0.150178445447818</v>
      </c>
      <c r="Q11" s="14">
        <v>0.171038611273194</v>
      </c>
      <c r="R11" s="14">
        <v>0.21091471024995101</v>
      </c>
      <c r="S11" s="14"/>
      <c r="T11" s="14">
        <v>0.197657543067806</v>
      </c>
      <c r="U11" s="14">
        <v>0.13753585960992201</v>
      </c>
      <c r="V11" s="14"/>
      <c r="W11" s="14">
        <v>0.162437097944861</v>
      </c>
      <c r="X11" s="14">
        <v>0.18676019646976</v>
      </c>
      <c r="Y11" s="14"/>
      <c r="Z11" s="14">
        <v>0.20708163420467099</v>
      </c>
      <c r="AA11" s="14">
        <v>0.16119798717133799</v>
      </c>
    </row>
    <row r="12" spans="2:27" x14ac:dyDescent="0.3">
      <c r="B12" s="15" t="s">
        <v>52</v>
      </c>
      <c r="C12" s="23">
        <v>0.147143247645176</v>
      </c>
      <c r="D12" s="23">
        <v>0.12183934560906801</v>
      </c>
      <c r="E12" s="23">
        <v>0.16832240453327199</v>
      </c>
      <c r="F12" s="23"/>
      <c r="G12" s="23">
        <v>0.17470065443277799</v>
      </c>
      <c r="H12" s="23">
        <v>0.15283923368701699</v>
      </c>
      <c r="I12" s="23">
        <v>0.21674480045585601</v>
      </c>
      <c r="J12" s="23">
        <v>0.131218927731167</v>
      </c>
      <c r="K12" s="23">
        <v>0.115200758412959</v>
      </c>
      <c r="L12" s="23">
        <v>0.122595974007009</v>
      </c>
      <c r="M12" s="23"/>
      <c r="N12" s="23">
        <v>0.115142505228803</v>
      </c>
      <c r="O12" s="23">
        <v>0.102222246218894</v>
      </c>
      <c r="P12" s="23">
        <v>0.11909809459298699</v>
      </c>
      <c r="Q12" s="23">
        <v>0.13664562918527201</v>
      </c>
      <c r="R12" s="23">
        <v>0.14321622036064399</v>
      </c>
      <c r="S12" s="23"/>
      <c r="T12" s="23">
        <v>0.159253151031753</v>
      </c>
      <c r="U12" s="23">
        <v>0.12084847532434601</v>
      </c>
      <c r="V12" s="23"/>
      <c r="W12" s="23">
        <v>0.12022853733955501</v>
      </c>
      <c r="X12" s="23">
        <v>0.16048328951056701</v>
      </c>
      <c r="Y12" s="23"/>
      <c r="Z12" s="23">
        <v>9.7041896801929803E-2</v>
      </c>
      <c r="AA12" s="23">
        <v>0.17803838483307399</v>
      </c>
    </row>
    <row r="13" spans="2:27" x14ac:dyDescent="0.3">
      <c r="B13" s="16" t="s">
        <v>434</v>
      </c>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A17"/>
  <sheetViews>
    <sheetView showGridLines="0" topLeftCell="A5"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398</v>
      </c>
      <c r="D7" s="10">
        <v>178</v>
      </c>
      <c r="E7" s="10">
        <v>220</v>
      </c>
      <c r="F7" s="10"/>
      <c r="G7" s="10" t="s">
        <v>331</v>
      </c>
      <c r="H7" s="10" t="s">
        <v>331</v>
      </c>
      <c r="I7" s="10">
        <v>2</v>
      </c>
      <c r="J7" s="10">
        <v>38</v>
      </c>
      <c r="K7" s="10">
        <v>89</v>
      </c>
      <c r="L7" s="10">
        <v>269</v>
      </c>
      <c r="M7" s="10"/>
      <c r="N7" s="10">
        <v>65</v>
      </c>
      <c r="O7" s="10">
        <v>118</v>
      </c>
      <c r="P7" s="10">
        <v>77</v>
      </c>
      <c r="Q7" s="10">
        <v>40</v>
      </c>
      <c r="R7" s="10">
        <v>9</v>
      </c>
      <c r="S7" s="10"/>
      <c r="T7" s="10">
        <v>81</v>
      </c>
      <c r="U7" s="10">
        <v>317</v>
      </c>
      <c r="V7" s="10"/>
      <c r="W7" s="10">
        <v>394</v>
      </c>
      <c r="X7" s="10">
        <v>4</v>
      </c>
      <c r="Y7" s="10"/>
      <c r="Z7" s="10">
        <v>103</v>
      </c>
      <c r="AA7" s="10">
        <v>295</v>
      </c>
    </row>
    <row r="8" spans="2:27" ht="30" customHeight="1" x14ac:dyDescent="0.3">
      <c r="B8" s="11" t="s">
        <v>20</v>
      </c>
      <c r="C8" s="11">
        <v>387</v>
      </c>
      <c r="D8" s="11">
        <v>166</v>
      </c>
      <c r="E8" s="11">
        <v>221</v>
      </c>
      <c r="F8" s="11"/>
      <c r="G8" s="11" t="s">
        <v>331</v>
      </c>
      <c r="H8" s="11" t="s">
        <v>331</v>
      </c>
      <c r="I8" s="11">
        <v>2</v>
      </c>
      <c r="J8" s="11">
        <v>42</v>
      </c>
      <c r="K8" s="11">
        <v>93</v>
      </c>
      <c r="L8" s="11">
        <v>251</v>
      </c>
      <c r="M8" s="11"/>
      <c r="N8" s="11">
        <v>64</v>
      </c>
      <c r="O8" s="11">
        <v>111</v>
      </c>
      <c r="P8" s="11">
        <v>75</v>
      </c>
      <c r="Q8" s="11">
        <v>36</v>
      </c>
      <c r="R8" s="11">
        <v>9</v>
      </c>
      <c r="S8" s="11"/>
      <c r="T8" s="11">
        <v>86</v>
      </c>
      <c r="U8" s="11">
        <v>301</v>
      </c>
      <c r="V8" s="11"/>
      <c r="W8" s="11">
        <v>384</v>
      </c>
      <c r="X8" s="11">
        <v>3</v>
      </c>
      <c r="Y8" s="11"/>
      <c r="Z8" s="11">
        <v>91</v>
      </c>
      <c r="AA8" s="11">
        <v>296</v>
      </c>
    </row>
    <row r="9" spans="2:27" ht="43.2" x14ac:dyDescent="0.3">
      <c r="B9" s="15" t="s">
        <v>341</v>
      </c>
      <c r="C9" s="14">
        <v>0.462561894663919</v>
      </c>
      <c r="D9" s="14">
        <v>0.50820624479066401</v>
      </c>
      <c r="E9" s="14">
        <v>0.42824849414370902</v>
      </c>
      <c r="F9" s="14"/>
      <c r="G9" s="14" t="s">
        <v>332</v>
      </c>
      <c r="H9" s="14" t="s">
        <v>332</v>
      </c>
      <c r="I9" s="14">
        <v>1</v>
      </c>
      <c r="J9" s="14">
        <v>0.30365647748236901</v>
      </c>
      <c r="K9" s="14">
        <v>0.47777644890545601</v>
      </c>
      <c r="L9" s="14">
        <v>0.480340289438207</v>
      </c>
      <c r="M9" s="14"/>
      <c r="N9" s="14">
        <v>0.39820518697817198</v>
      </c>
      <c r="O9" s="14">
        <v>0.64378901674814004</v>
      </c>
      <c r="P9" s="14">
        <v>0.48475935984609198</v>
      </c>
      <c r="Q9" s="14">
        <v>0.30308754713806502</v>
      </c>
      <c r="R9" s="14">
        <v>0.50236587702380198</v>
      </c>
      <c r="S9" s="14"/>
      <c r="T9" s="14">
        <v>0.38965194327164299</v>
      </c>
      <c r="U9" s="14">
        <v>0.48335246202547599</v>
      </c>
      <c r="V9" s="14"/>
      <c r="W9" s="14">
        <v>0.460304083556905</v>
      </c>
      <c r="X9" s="14">
        <v>0.72920357123147495</v>
      </c>
      <c r="Y9" s="14"/>
      <c r="Z9" s="14">
        <v>0.419097413847348</v>
      </c>
      <c r="AA9" s="14">
        <v>0.47595579378107999</v>
      </c>
    </row>
    <row r="10" spans="2:27" ht="57.6" x14ac:dyDescent="0.3">
      <c r="B10" s="15" t="s">
        <v>342</v>
      </c>
      <c r="C10" s="14">
        <v>0.255503001281849</v>
      </c>
      <c r="D10" s="14">
        <v>0.27512893917285502</v>
      </c>
      <c r="E10" s="14">
        <v>0.240749090544399</v>
      </c>
      <c r="F10" s="14"/>
      <c r="G10" s="14" t="s">
        <v>332</v>
      </c>
      <c r="H10" s="14" t="s">
        <v>332</v>
      </c>
      <c r="I10" s="14">
        <v>0</v>
      </c>
      <c r="J10" s="14">
        <v>0.34463329882183502</v>
      </c>
      <c r="K10" s="14">
        <v>0.18096522163620299</v>
      </c>
      <c r="L10" s="14">
        <v>0.26974755553037399</v>
      </c>
      <c r="M10" s="14"/>
      <c r="N10" s="14">
        <v>0.38264821332996701</v>
      </c>
      <c r="O10" s="14">
        <v>0.168674603689384</v>
      </c>
      <c r="P10" s="14">
        <v>0.22055125935811501</v>
      </c>
      <c r="Q10" s="14">
        <v>0.39947189334461902</v>
      </c>
      <c r="R10" s="14">
        <v>0.39556483872161602</v>
      </c>
      <c r="S10" s="14"/>
      <c r="T10" s="14">
        <v>0.26246992440130301</v>
      </c>
      <c r="U10" s="14">
        <v>0.25351635499212</v>
      </c>
      <c r="V10" s="14"/>
      <c r="W10" s="14">
        <v>0.25766649470716702</v>
      </c>
      <c r="X10" s="14">
        <v>0</v>
      </c>
      <c r="Y10" s="14"/>
      <c r="Z10" s="14">
        <v>0.361572848415537</v>
      </c>
      <c r="AA10" s="14">
        <v>0.222816798543643</v>
      </c>
    </row>
    <row r="11" spans="2:27" ht="43.2" x14ac:dyDescent="0.3">
      <c r="B11" s="15" t="s">
        <v>343</v>
      </c>
      <c r="C11" s="14">
        <v>0.14761315235396999</v>
      </c>
      <c r="D11" s="14">
        <v>0.12642478085570999</v>
      </c>
      <c r="E11" s="14">
        <v>0.163541631466324</v>
      </c>
      <c r="F11" s="14"/>
      <c r="G11" s="14" t="s">
        <v>332</v>
      </c>
      <c r="H11" s="14" t="s">
        <v>332</v>
      </c>
      <c r="I11" s="14">
        <v>0</v>
      </c>
      <c r="J11" s="14">
        <v>0.176659943643941</v>
      </c>
      <c r="K11" s="14">
        <v>0.202173173139295</v>
      </c>
      <c r="L11" s="14">
        <v>0.12338391645593499</v>
      </c>
      <c r="M11" s="14"/>
      <c r="N11" s="14">
        <v>0.15693358423665699</v>
      </c>
      <c r="O11" s="14">
        <v>9.9295591764603106E-2</v>
      </c>
      <c r="P11" s="14">
        <v>0.19414197125209201</v>
      </c>
      <c r="Q11" s="14">
        <v>0.164891392624123</v>
      </c>
      <c r="R11" s="14">
        <v>0.102069284254583</v>
      </c>
      <c r="S11" s="14"/>
      <c r="T11" s="14">
        <v>0.18898381196959699</v>
      </c>
      <c r="U11" s="14">
        <v>0.135816141533005</v>
      </c>
      <c r="V11" s="14"/>
      <c r="W11" s="14">
        <v>0.14886307929418599</v>
      </c>
      <c r="X11" s="14">
        <v>0</v>
      </c>
      <c r="Y11" s="14"/>
      <c r="Z11" s="14">
        <v>0.16146873787646901</v>
      </c>
      <c r="AA11" s="14">
        <v>0.14334345187185199</v>
      </c>
    </row>
    <row r="12" spans="2:27" x14ac:dyDescent="0.3">
      <c r="B12" s="15" t="s">
        <v>52</v>
      </c>
      <c r="C12" s="23">
        <v>0.13432195170026201</v>
      </c>
      <c r="D12" s="23">
        <v>9.0240035180771894E-2</v>
      </c>
      <c r="E12" s="23">
        <v>0.16746078384556801</v>
      </c>
      <c r="F12" s="23"/>
      <c r="G12" s="23" t="s">
        <v>332</v>
      </c>
      <c r="H12" s="23" t="s">
        <v>332</v>
      </c>
      <c r="I12" s="23">
        <v>0</v>
      </c>
      <c r="J12" s="23">
        <v>0.175050280051854</v>
      </c>
      <c r="K12" s="23">
        <v>0.139085156319046</v>
      </c>
      <c r="L12" s="23">
        <v>0.12652823857548401</v>
      </c>
      <c r="M12" s="23"/>
      <c r="N12" s="23">
        <v>6.2213015455204003E-2</v>
      </c>
      <c r="O12" s="23">
        <v>8.8240787797873393E-2</v>
      </c>
      <c r="P12" s="23">
        <v>0.10054740954370001</v>
      </c>
      <c r="Q12" s="23">
        <v>0.13254916689319299</v>
      </c>
      <c r="R12" s="23">
        <v>0</v>
      </c>
      <c r="S12" s="23"/>
      <c r="T12" s="23">
        <v>0.15889432035745699</v>
      </c>
      <c r="U12" s="23">
        <v>0.12731504144940001</v>
      </c>
      <c r="V12" s="23"/>
      <c r="W12" s="23">
        <v>0.133166342441742</v>
      </c>
      <c r="X12" s="23">
        <v>0.270796428768526</v>
      </c>
      <c r="Y12" s="23"/>
      <c r="Z12" s="23">
        <v>5.7860999860646002E-2</v>
      </c>
      <c r="AA12" s="23">
        <v>0.15788395580342501</v>
      </c>
    </row>
    <row r="13" spans="2:27" x14ac:dyDescent="0.3">
      <c r="B13" s="16" t="s">
        <v>435</v>
      </c>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1005</v>
      </c>
      <c r="D7" s="10">
        <v>507</v>
      </c>
      <c r="E7" s="10">
        <v>496</v>
      </c>
      <c r="F7" s="10"/>
      <c r="G7" s="10">
        <v>115</v>
      </c>
      <c r="H7" s="10">
        <v>165</v>
      </c>
      <c r="I7" s="10">
        <v>172</v>
      </c>
      <c r="J7" s="10">
        <v>174</v>
      </c>
      <c r="K7" s="10">
        <v>140</v>
      </c>
      <c r="L7" s="10">
        <v>239</v>
      </c>
      <c r="M7" s="10"/>
      <c r="N7" s="10">
        <v>246</v>
      </c>
      <c r="O7" s="10">
        <v>197</v>
      </c>
      <c r="P7" s="10">
        <v>187</v>
      </c>
      <c r="Q7" s="10">
        <v>83</v>
      </c>
      <c r="R7" s="10">
        <v>56</v>
      </c>
      <c r="S7" s="10"/>
      <c r="T7" s="10">
        <v>390</v>
      </c>
      <c r="U7" s="10">
        <v>615</v>
      </c>
      <c r="V7" s="10"/>
      <c r="W7" s="10">
        <v>209</v>
      </c>
      <c r="X7" s="10">
        <v>796</v>
      </c>
      <c r="Y7" s="10"/>
      <c r="Z7" s="10">
        <v>406</v>
      </c>
      <c r="AA7" s="10">
        <v>599</v>
      </c>
    </row>
    <row r="8" spans="2:27" ht="30" customHeight="1" x14ac:dyDescent="0.3">
      <c r="B8" s="11" t="s">
        <v>20</v>
      </c>
      <c r="C8" s="11">
        <v>1005</v>
      </c>
      <c r="D8" s="11">
        <v>496</v>
      </c>
      <c r="E8" s="11">
        <v>507</v>
      </c>
      <c r="F8" s="11"/>
      <c r="G8" s="11">
        <v>141</v>
      </c>
      <c r="H8" s="11">
        <v>169</v>
      </c>
      <c r="I8" s="11">
        <v>166</v>
      </c>
      <c r="J8" s="11">
        <v>168</v>
      </c>
      <c r="K8" s="11">
        <v>134</v>
      </c>
      <c r="L8" s="11">
        <v>226</v>
      </c>
      <c r="M8" s="11"/>
      <c r="N8" s="11">
        <v>241</v>
      </c>
      <c r="O8" s="11">
        <v>183</v>
      </c>
      <c r="P8" s="11">
        <v>185</v>
      </c>
      <c r="Q8" s="11">
        <v>82</v>
      </c>
      <c r="R8" s="11">
        <v>59</v>
      </c>
      <c r="S8" s="11"/>
      <c r="T8" s="11">
        <v>378</v>
      </c>
      <c r="U8" s="11">
        <v>627</v>
      </c>
      <c r="V8" s="11"/>
      <c r="W8" s="11">
        <v>204</v>
      </c>
      <c r="X8" s="11">
        <v>800</v>
      </c>
      <c r="Y8" s="11"/>
      <c r="Z8" s="11">
        <v>381</v>
      </c>
      <c r="AA8" s="11">
        <v>623</v>
      </c>
    </row>
    <row r="9" spans="2:27" ht="28.8" x14ac:dyDescent="0.3">
      <c r="B9" s="15" t="s">
        <v>344</v>
      </c>
      <c r="C9" s="14">
        <v>0.16316703905601401</v>
      </c>
      <c r="D9" s="14">
        <v>0.21038574251044501</v>
      </c>
      <c r="E9" s="14">
        <v>0.11753150031085</v>
      </c>
      <c r="F9" s="14"/>
      <c r="G9" s="14">
        <v>0.148009142822182</v>
      </c>
      <c r="H9" s="14">
        <v>0.164828269777784</v>
      </c>
      <c r="I9" s="14">
        <v>0.13765553883486201</v>
      </c>
      <c r="J9" s="14">
        <v>0.14812040440541399</v>
      </c>
      <c r="K9" s="14">
        <v>0.14905729949847599</v>
      </c>
      <c r="L9" s="14">
        <v>0.209684189122371</v>
      </c>
      <c r="M9" s="14"/>
      <c r="N9" s="14">
        <v>0.169627581863734</v>
      </c>
      <c r="O9" s="14">
        <v>0.255799694974498</v>
      </c>
      <c r="P9" s="14">
        <v>0.19687025354732701</v>
      </c>
      <c r="Q9" s="14">
        <v>0.180216420811774</v>
      </c>
      <c r="R9" s="14">
        <v>0.12520185151008101</v>
      </c>
      <c r="S9" s="14"/>
      <c r="T9" s="14">
        <v>0.190332561994663</v>
      </c>
      <c r="U9" s="14">
        <v>0.14677940317872401</v>
      </c>
      <c r="V9" s="14"/>
      <c r="W9" s="14">
        <v>0.16678998085994201</v>
      </c>
      <c r="X9" s="14">
        <v>0.16224132294517299</v>
      </c>
      <c r="Y9" s="14"/>
      <c r="Z9" s="14">
        <v>0.183747615853114</v>
      </c>
      <c r="AA9" s="14">
        <v>0.15056699910688601</v>
      </c>
    </row>
    <row r="10" spans="2:27" ht="28.8" x14ac:dyDescent="0.3">
      <c r="B10" s="15" t="s">
        <v>345</v>
      </c>
      <c r="C10" s="14">
        <v>0.19548629939809301</v>
      </c>
      <c r="D10" s="14">
        <v>0.25934475557105202</v>
      </c>
      <c r="E10" s="14">
        <v>0.133675642456931</v>
      </c>
      <c r="F10" s="14"/>
      <c r="G10" s="14">
        <v>0.16216539278668499</v>
      </c>
      <c r="H10" s="14">
        <v>0.23714720128706099</v>
      </c>
      <c r="I10" s="14">
        <v>0.193601561257815</v>
      </c>
      <c r="J10" s="14">
        <v>0.23173761653795</v>
      </c>
      <c r="K10" s="14">
        <v>0.215049036024899</v>
      </c>
      <c r="L10" s="14">
        <v>0.14800987983163499</v>
      </c>
      <c r="M10" s="14"/>
      <c r="N10" s="14">
        <v>0.259984269909244</v>
      </c>
      <c r="O10" s="14">
        <v>0.195799067585643</v>
      </c>
      <c r="P10" s="14">
        <v>0.24938891177078101</v>
      </c>
      <c r="Q10" s="14">
        <v>0.21939003143804101</v>
      </c>
      <c r="R10" s="14">
        <v>9.6321047867899703E-2</v>
      </c>
      <c r="S10" s="14"/>
      <c r="T10" s="14">
        <v>0.22633867235494901</v>
      </c>
      <c r="U10" s="14">
        <v>0.17687456661057599</v>
      </c>
      <c r="V10" s="14"/>
      <c r="W10" s="14">
        <v>0.15922386337423999</v>
      </c>
      <c r="X10" s="14">
        <v>0.20475189709806599</v>
      </c>
      <c r="Y10" s="14"/>
      <c r="Z10" s="14">
        <v>0.220504277187551</v>
      </c>
      <c r="AA10" s="14">
        <v>0.180169550858859</v>
      </c>
    </row>
    <row r="11" spans="2:27" ht="28.8" x14ac:dyDescent="0.3">
      <c r="B11" s="15" t="s">
        <v>315</v>
      </c>
      <c r="C11" s="14">
        <v>0.28143018616464699</v>
      </c>
      <c r="D11" s="14">
        <v>0.27733548152521098</v>
      </c>
      <c r="E11" s="14">
        <v>0.286482435969729</v>
      </c>
      <c r="F11" s="14"/>
      <c r="G11" s="14">
        <v>0.364356548603195</v>
      </c>
      <c r="H11" s="14">
        <v>0.28836358927435102</v>
      </c>
      <c r="I11" s="14">
        <v>0.34029644746791599</v>
      </c>
      <c r="J11" s="14">
        <v>0.23132826665502501</v>
      </c>
      <c r="K11" s="14">
        <v>0.26468962317440098</v>
      </c>
      <c r="L11" s="14">
        <v>0.228578456977863</v>
      </c>
      <c r="M11" s="14"/>
      <c r="N11" s="14">
        <v>0.26429552500724601</v>
      </c>
      <c r="O11" s="14">
        <v>0.28717177701012597</v>
      </c>
      <c r="P11" s="14">
        <v>0.29616383167183002</v>
      </c>
      <c r="Q11" s="14">
        <v>0.273533261125672</v>
      </c>
      <c r="R11" s="14">
        <v>0.25407931597842298</v>
      </c>
      <c r="S11" s="14"/>
      <c r="T11" s="14">
        <v>0.268059231435756</v>
      </c>
      <c r="U11" s="14">
        <v>0.28949623142074898</v>
      </c>
      <c r="V11" s="14"/>
      <c r="W11" s="14">
        <v>0.21647195895708701</v>
      </c>
      <c r="X11" s="14">
        <v>0.29802799002461899</v>
      </c>
      <c r="Y11" s="14"/>
      <c r="Z11" s="14">
        <v>0.29709459027616902</v>
      </c>
      <c r="AA11" s="14">
        <v>0.27183997304621399</v>
      </c>
    </row>
    <row r="12" spans="2:27" ht="28.8" x14ac:dyDescent="0.3">
      <c r="B12" s="15" t="s">
        <v>346</v>
      </c>
      <c r="C12" s="14">
        <v>0.27741556720851501</v>
      </c>
      <c r="D12" s="14">
        <v>0.17998997306422501</v>
      </c>
      <c r="E12" s="14">
        <v>0.37014516993582203</v>
      </c>
      <c r="F12" s="14"/>
      <c r="G12" s="14">
        <v>0.26525103456619997</v>
      </c>
      <c r="H12" s="14">
        <v>0.19793205399295699</v>
      </c>
      <c r="I12" s="14">
        <v>0.27567076525134798</v>
      </c>
      <c r="J12" s="14">
        <v>0.30148421963438099</v>
      </c>
      <c r="K12" s="14">
        <v>0.313478287108853</v>
      </c>
      <c r="L12" s="14">
        <v>0.30616599853386101</v>
      </c>
      <c r="M12" s="14"/>
      <c r="N12" s="14">
        <v>0.21353335524678599</v>
      </c>
      <c r="O12" s="14">
        <v>0.18738418889779501</v>
      </c>
      <c r="P12" s="14">
        <v>0.21129280995285499</v>
      </c>
      <c r="Q12" s="14">
        <v>0.27830182301711398</v>
      </c>
      <c r="R12" s="14">
        <v>0.44544758392609002</v>
      </c>
      <c r="S12" s="14"/>
      <c r="T12" s="14">
        <v>0.23903436131491801</v>
      </c>
      <c r="U12" s="14">
        <v>0.30056907793371201</v>
      </c>
      <c r="V12" s="14"/>
      <c r="W12" s="14">
        <v>0.34389156426811002</v>
      </c>
      <c r="X12" s="14">
        <v>0.260429950327906</v>
      </c>
      <c r="Y12" s="14"/>
      <c r="Z12" s="14">
        <v>0.235693448423824</v>
      </c>
      <c r="AA12" s="14">
        <v>0.30295908664590299</v>
      </c>
    </row>
    <row r="13" spans="2:27" x14ac:dyDescent="0.3">
      <c r="B13" s="15" t="s">
        <v>52</v>
      </c>
      <c r="C13" s="23">
        <v>8.25009081727298E-2</v>
      </c>
      <c r="D13" s="23">
        <v>7.2944047329067493E-2</v>
      </c>
      <c r="E13" s="23">
        <v>9.2165251326668196E-2</v>
      </c>
      <c r="F13" s="23"/>
      <c r="G13" s="23">
        <v>6.0217881221738198E-2</v>
      </c>
      <c r="H13" s="23">
        <v>0.111728885667847</v>
      </c>
      <c r="I13" s="23">
        <v>5.2775687188059403E-2</v>
      </c>
      <c r="J13" s="23">
        <v>8.7329492767229705E-2</v>
      </c>
      <c r="K13" s="23">
        <v>5.7725754193371101E-2</v>
      </c>
      <c r="L13" s="23">
        <v>0.10756147553427001</v>
      </c>
      <c r="M13" s="23"/>
      <c r="N13" s="23">
        <v>9.2559267972989398E-2</v>
      </c>
      <c r="O13" s="23">
        <v>7.3845271531938303E-2</v>
      </c>
      <c r="P13" s="23">
        <v>4.62841930572074E-2</v>
      </c>
      <c r="Q13" s="23">
        <v>4.8558463607398898E-2</v>
      </c>
      <c r="R13" s="23">
        <v>7.8950200717505706E-2</v>
      </c>
      <c r="S13" s="23"/>
      <c r="T13" s="23">
        <v>7.6235172899713696E-2</v>
      </c>
      <c r="U13" s="23">
        <v>8.6280720856239695E-2</v>
      </c>
      <c r="V13" s="23"/>
      <c r="W13" s="23">
        <v>0.11362263254062201</v>
      </c>
      <c r="X13" s="23">
        <v>7.4548839604235098E-2</v>
      </c>
      <c r="Y13" s="23"/>
      <c r="Z13" s="23">
        <v>6.2960068259340807E-2</v>
      </c>
      <c r="AA13" s="23">
        <v>9.4464390342136897E-2</v>
      </c>
    </row>
    <row r="14" spans="2:27" x14ac:dyDescent="0.3">
      <c r="B14" s="16" t="s">
        <v>347</v>
      </c>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1029</v>
      </c>
      <c r="D7" s="10">
        <v>518</v>
      </c>
      <c r="E7" s="10">
        <v>509</v>
      </c>
      <c r="F7" s="10"/>
      <c r="G7" s="10">
        <v>131</v>
      </c>
      <c r="H7" s="10">
        <v>177</v>
      </c>
      <c r="I7" s="10">
        <v>189</v>
      </c>
      <c r="J7" s="10">
        <v>164</v>
      </c>
      <c r="K7" s="10">
        <v>145</v>
      </c>
      <c r="L7" s="10">
        <v>223</v>
      </c>
      <c r="M7" s="10"/>
      <c r="N7" s="10">
        <v>273</v>
      </c>
      <c r="O7" s="10">
        <v>193</v>
      </c>
      <c r="P7" s="10">
        <v>183</v>
      </c>
      <c r="Q7" s="10">
        <v>95</v>
      </c>
      <c r="R7" s="10">
        <v>55</v>
      </c>
      <c r="S7" s="10"/>
      <c r="T7" s="10">
        <v>390</v>
      </c>
      <c r="U7" s="10">
        <v>639</v>
      </c>
      <c r="V7" s="10"/>
      <c r="W7" s="10">
        <v>181</v>
      </c>
      <c r="X7" s="10">
        <v>848</v>
      </c>
      <c r="Y7" s="10"/>
      <c r="Z7" s="10">
        <v>433</v>
      </c>
      <c r="AA7" s="10">
        <v>596</v>
      </c>
    </row>
    <row r="8" spans="2:27" ht="30" customHeight="1" x14ac:dyDescent="0.3">
      <c r="B8" s="11" t="s">
        <v>20</v>
      </c>
      <c r="C8" s="11">
        <v>1038</v>
      </c>
      <c r="D8" s="11">
        <v>516</v>
      </c>
      <c r="E8" s="11">
        <v>520</v>
      </c>
      <c r="F8" s="11"/>
      <c r="G8" s="11">
        <v>161</v>
      </c>
      <c r="H8" s="11">
        <v>185</v>
      </c>
      <c r="I8" s="11">
        <v>186</v>
      </c>
      <c r="J8" s="11">
        <v>158</v>
      </c>
      <c r="K8" s="11">
        <v>143</v>
      </c>
      <c r="L8" s="11">
        <v>204</v>
      </c>
      <c r="M8" s="11"/>
      <c r="N8" s="11">
        <v>273</v>
      </c>
      <c r="O8" s="11">
        <v>180</v>
      </c>
      <c r="P8" s="11">
        <v>184</v>
      </c>
      <c r="Q8" s="11">
        <v>96</v>
      </c>
      <c r="R8" s="11">
        <v>60</v>
      </c>
      <c r="S8" s="11"/>
      <c r="T8" s="11">
        <v>394</v>
      </c>
      <c r="U8" s="11">
        <v>645</v>
      </c>
      <c r="V8" s="11"/>
      <c r="W8" s="11">
        <v>176</v>
      </c>
      <c r="X8" s="11">
        <v>862</v>
      </c>
      <c r="Y8" s="11"/>
      <c r="Z8" s="11">
        <v>417</v>
      </c>
      <c r="AA8" s="11">
        <v>621</v>
      </c>
    </row>
    <row r="9" spans="2:27" ht="28.8" x14ac:dyDescent="0.3">
      <c r="B9" s="15" t="s">
        <v>348</v>
      </c>
      <c r="C9" s="14">
        <v>0.226797964315468</v>
      </c>
      <c r="D9" s="14">
        <v>0.31450330174948798</v>
      </c>
      <c r="E9" s="14">
        <v>0.140574840444426</v>
      </c>
      <c r="F9" s="14"/>
      <c r="G9" s="14">
        <v>0.23543094391328001</v>
      </c>
      <c r="H9" s="14">
        <v>0.23461878131387001</v>
      </c>
      <c r="I9" s="14">
        <v>0.30910697147691901</v>
      </c>
      <c r="J9" s="14">
        <v>0.22288534078821301</v>
      </c>
      <c r="K9" s="14">
        <v>0.138157287665577</v>
      </c>
      <c r="L9" s="14">
        <v>0.20296416349308</v>
      </c>
      <c r="M9" s="14"/>
      <c r="N9" s="14">
        <v>0.31465991146366201</v>
      </c>
      <c r="O9" s="14">
        <v>0.21932057764012</v>
      </c>
      <c r="P9" s="14">
        <v>0.23604600258002101</v>
      </c>
      <c r="Q9" s="14">
        <v>0.18399015391194701</v>
      </c>
      <c r="R9" s="14">
        <v>0.13561238081167101</v>
      </c>
      <c r="S9" s="14"/>
      <c r="T9" s="14">
        <v>0.25152562755125701</v>
      </c>
      <c r="U9" s="14">
        <v>0.21170600704403</v>
      </c>
      <c r="V9" s="14"/>
      <c r="W9" s="14">
        <v>0.172102058444701</v>
      </c>
      <c r="X9" s="14">
        <v>0.23796949692588601</v>
      </c>
      <c r="Y9" s="14"/>
      <c r="Z9" s="14">
        <v>0.30217226903280298</v>
      </c>
      <c r="AA9" s="14">
        <v>0.17619699364316899</v>
      </c>
    </row>
    <row r="10" spans="2:27" ht="28.8" x14ac:dyDescent="0.3">
      <c r="B10" s="15" t="s">
        <v>349</v>
      </c>
      <c r="C10" s="14">
        <v>0.26703147605938399</v>
      </c>
      <c r="D10" s="14">
        <v>0.31959733417695002</v>
      </c>
      <c r="E10" s="14">
        <v>0.21588672594274599</v>
      </c>
      <c r="F10" s="14"/>
      <c r="G10" s="14">
        <v>0.30155706462522902</v>
      </c>
      <c r="H10" s="14">
        <v>0.35285015171997602</v>
      </c>
      <c r="I10" s="14">
        <v>0.29187942194497601</v>
      </c>
      <c r="J10" s="14">
        <v>0.25159412348280902</v>
      </c>
      <c r="K10" s="14">
        <v>0.243639161214244</v>
      </c>
      <c r="L10" s="14">
        <v>0.167801992124262</v>
      </c>
      <c r="M10" s="14"/>
      <c r="N10" s="14">
        <v>0.305690127876934</v>
      </c>
      <c r="O10" s="14">
        <v>0.26945294215825799</v>
      </c>
      <c r="P10" s="14">
        <v>0.261947561380658</v>
      </c>
      <c r="Q10" s="14">
        <v>0.30587141652424099</v>
      </c>
      <c r="R10" s="14">
        <v>0.27673259439095299</v>
      </c>
      <c r="S10" s="14"/>
      <c r="T10" s="14">
        <v>0.26654165763502802</v>
      </c>
      <c r="U10" s="14">
        <v>0.26733042540452201</v>
      </c>
      <c r="V10" s="14"/>
      <c r="W10" s="14">
        <v>0.21934107180632301</v>
      </c>
      <c r="X10" s="14">
        <v>0.276772148561927</v>
      </c>
      <c r="Y10" s="14"/>
      <c r="Z10" s="14">
        <v>0.31253436243787402</v>
      </c>
      <c r="AA10" s="14">
        <v>0.236484060361453</v>
      </c>
    </row>
    <row r="11" spans="2:27" ht="28.8" x14ac:dyDescent="0.3">
      <c r="B11" s="15" t="s">
        <v>315</v>
      </c>
      <c r="C11" s="14">
        <v>0.24499606014080499</v>
      </c>
      <c r="D11" s="14">
        <v>0.18212385809129</v>
      </c>
      <c r="E11" s="14">
        <v>0.30439832822576801</v>
      </c>
      <c r="F11" s="14"/>
      <c r="G11" s="14">
        <v>0.28947697109788501</v>
      </c>
      <c r="H11" s="14">
        <v>0.223874624456294</v>
      </c>
      <c r="I11" s="14">
        <v>0.159767420606552</v>
      </c>
      <c r="J11" s="14">
        <v>0.26698178654759303</v>
      </c>
      <c r="K11" s="14">
        <v>0.31278096379404302</v>
      </c>
      <c r="L11" s="14">
        <v>0.24225832013780199</v>
      </c>
      <c r="M11" s="14"/>
      <c r="N11" s="14">
        <v>0.211714385822285</v>
      </c>
      <c r="O11" s="14">
        <v>0.223103591056486</v>
      </c>
      <c r="P11" s="14">
        <v>0.26735511663186301</v>
      </c>
      <c r="Q11" s="14">
        <v>0.278733356778469</v>
      </c>
      <c r="R11" s="14">
        <v>0.25013153211367201</v>
      </c>
      <c r="S11" s="14"/>
      <c r="T11" s="14">
        <v>0.227403065099888</v>
      </c>
      <c r="U11" s="14">
        <v>0.25573353771409402</v>
      </c>
      <c r="V11" s="14"/>
      <c r="W11" s="14">
        <v>0.233262693151263</v>
      </c>
      <c r="X11" s="14">
        <v>0.24739257757418301</v>
      </c>
      <c r="Y11" s="14"/>
      <c r="Z11" s="14">
        <v>0.232595866540493</v>
      </c>
      <c r="AA11" s="14">
        <v>0.253320672023506</v>
      </c>
    </row>
    <row r="12" spans="2:27" ht="28.8" x14ac:dyDescent="0.3">
      <c r="B12" s="15" t="s">
        <v>350</v>
      </c>
      <c r="C12" s="14">
        <v>0.178806659188571</v>
      </c>
      <c r="D12" s="14">
        <v>0.122528904953299</v>
      </c>
      <c r="E12" s="14">
        <v>0.235451311847033</v>
      </c>
      <c r="F12" s="14"/>
      <c r="G12" s="14">
        <v>0.11681443725420899</v>
      </c>
      <c r="H12" s="14">
        <v>8.93854928057531E-2</v>
      </c>
      <c r="I12" s="14">
        <v>0.14312646697028</v>
      </c>
      <c r="J12" s="14">
        <v>0.21106039882194</v>
      </c>
      <c r="K12" s="14">
        <v>0.188163600211985</v>
      </c>
      <c r="L12" s="14">
        <v>0.309636432131915</v>
      </c>
      <c r="M12" s="14"/>
      <c r="N12" s="14">
        <v>0.11718281729626499</v>
      </c>
      <c r="O12" s="14">
        <v>0.19832563301837899</v>
      </c>
      <c r="P12" s="14">
        <v>0.200259132565652</v>
      </c>
      <c r="Q12" s="14">
        <v>0.14827492563553099</v>
      </c>
      <c r="R12" s="14">
        <v>0.23616129491399501</v>
      </c>
      <c r="S12" s="14"/>
      <c r="T12" s="14">
        <v>0.17436450555474101</v>
      </c>
      <c r="U12" s="14">
        <v>0.181517824905917</v>
      </c>
      <c r="V12" s="14"/>
      <c r="W12" s="14">
        <v>0.287976543189084</v>
      </c>
      <c r="X12" s="14">
        <v>0.156508922278081</v>
      </c>
      <c r="Y12" s="14"/>
      <c r="Z12" s="14">
        <v>0.105680234541638</v>
      </c>
      <c r="AA12" s="14">
        <v>0.22789856236175701</v>
      </c>
    </row>
    <row r="13" spans="2:27" x14ac:dyDescent="0.3">
      <c r="B13" s="15" t="s">
        <v>52</v>
      </c>
      <c r="C13" s="23">
        <v>8.2367840295771599E-2</v>
      </c>
      <c r="D13" s="23">
        <v>6.1246601028973002E-2</v>
      </c>
      <c r="E13" s="23">
        <v>0.103688793540026</v>
      </c>
      <c r="F13" s="23"/>
      <c r="G13" s="23">
        <v>5.6720583109396698E-2</v>
      </c>
      <c r="H13" s="23">
        <v>9.9270949704106604E-2</v>
      </c>
      <c r="I13" s="23">
        <v>9.6119719001274195E-2</v>
      </c>
      <c r="J13" s="23">
        <v>4.7478350359444497E-2</v>
      </c>
      <c r="K13" s="23">
        <v>0.117258987114151</v>
      </c>
      <c r="L13" s="23">
        <v>7.7339092112940294E-2</v>
      </c>
      <c r="M13" s="23"/>
      <c r="N13" s="23">
        <v>5.0752757540854398E-2</v>
      </c>
      <c r="O13" s="23">
        <v>8.9797256126757E-2</v>
      </c>
      <c r="P13" s="23">
        <v>3.4392186841806401E-2</v>
      </c>
      <c r="Q13" s="23">
        <v>8.3130147149811498E-2</v>
      </c>
      <c r="R13" s="23">
        <v>0.10136219776970901</v>
      </c>
      <c r="S13" s="23"/>
      <c r="T13" s="23">
        <v>8.0165144159085003E-2</v>
      </c>
      <c r="U13" s="23">
        <v>8.3712204931436898E-2</v>
      </c>
      <c r="V13" s="23"/>
      <c r="W13" s="23">
        <v>8.7317633408629095E-2</v>
      </c>
      <c r="X13" s="23">
        <v>8.1356854659922401E-2</v>
      </c>
      <c r="Y13" s="23"/>
      <c r="Z13" s="23">
        <v>4.7017267447191598E-2</v>
      </c>
      <c r="AA13" s="23">
        <v>0.106099711610116</v>
      </c>
    </row>
    <row r="14" spans="2:27" x14ac:dyDescent="0.3">
      <c r="B14" s="16" t="s">
        <v>347</v>
      </c>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1025</v>
      </c>
      <c r="D7" s="10">
        <v>515</v>
      </c>
      <c r="E7" s="10">
        <v>509</v>
      </c>
      <c r="F7" s="10"/>
      <c r="G7" s="10">
        <v>107</v>
      </c>
      <c r="H7" s="10">
        <v>174</v>
      </c>
      <c r="I7" s="10">
        <v>161</v>
      </c>
      <c r="J7" s="10">
        <v>188</v>
      </c>
      <c r="K7" s="10">
        <v>149</v>
      </c>
      <c r="L7" s="10">
        <v>246</v>
      </c>
      <c r="M7" s="10"/>
      <c r="N7" s="10">
        <v>232</v>
      </c>
      <c r="O7" s="10">
        <v>225</v>
      </c>
      <c r="P7" s="10">
        <v>171</v>
      </c>
      <c r="Q7" s="10">
        <v>92</v>
      </c>
      <c r="R7" s="10">
        <v>63</v>
      </c>
      <c r="S7" s="10"/>
      <c r="T7" s="10">
        <v>390</v>
      </c>
      <c r="U7" s="10">
        <v>635</v>
      </c>
      <c r="V7" s="10"/>
      <c r="W7" s="10">
        <v>194</v>
      </c>
      <c r="X7" s="10">
        <v>831</v>
      </c>
      <c r="Y7" s="10"/>
      <c r="Z7" s="10">
        <v>431</v>
      </c>
      <c r="AA7" s="10">
        <v>594</v>
      </c>
    </row>
    <row r="8" spans="2:27" ht="30" customHeight="1" x14ac:dyDescent="0.3">
      <c r="B8" s="11" t="s">
        <v>20</v>
      </c>
      <c r="C8" s="11">
        <v>1020</v>
      </c>
      <c r="D8" s="11">
        <v>501</v>
      </c>
      <c r="E8" s="11">
        <v>517</v>
      </c>
      <c r="F8" s="11"/>
      <c r="G8" s="11">
        <v>130</v>
      </c>
      <c r="H8" s="11">
        <v>177</v>
      </c>
      <c r="I8" s="11">
        <v>157</v>
      </c>
      <c r="J8" s="11">
        <v>184</v>
      </c>
      <c r="K8" s="11">
        <v>145</v>
      </c>
      <c r="L8" s="11">
        <v>227</v>
      </c>
      <c r="M8" s="11"/>
      <c r="N8" s="11">
        <v>228</v>
      </c>
      <c r="O8" s="11">
        <v>212</v>
      </c>
      <c r="P8" s="11">
        <v>170</v>
      </c>
      <c r="Q8" s="11">
        <v>90</v>
      </c>
      <c r="R8" s="11">
        <v>66</v>
      </c>
      <c r="S8" s="11"/>
      <c r="T8" s="11">
        <v>386</v>
      </c>
      <c r="U8" s="11">
        <v>634</v>
      </c>
      <c r="V8" s="11"/>
      <c r="W8" s="11">
        <v>187</v>
      </c>
      <c r="X8" s="11">
        <v>833</v>
      </c>
      <c r="Y8" s="11"/>
      <c r="Z8" s="11">
        <v>405</v>
      </c>
      <c r="AA8" s="11">
        <v>615</v>
      </c>
    </row>
    <row r="9" spans="2:27" ht="43.2" x14ac:dyDescent="0.3">
      <c r="B9" s="15" t="s">
        <v>351</v>
      </c>
      <c r="C9" s="14">
        <v>0.130655827383754</v>
      </c>
      <c r="D9" s="14">
        <v>0.132808214991397</v>
      </c>
      <c r="E9" s="14">
        <v>0.12878244413181</v>
      </c>
      <c r="F9" s="14"/>
      <c r="G9" s="14">
        <v>0.104092031889783</v>
      </c>
      <c r="H9" s="14">
        <v>0.123067473336025</v>
      </c>
      <c r="I9" s="14">
        <v>0.15812064671011899</v>
      </c>
      <c r="J9" s="14">
        <v>0.10733766339292</v>
      </c>
      <c r="K9" s="14">
        <v>8.4455868203034801E-2</v>
      </c>
      <c r="L9" s="14">
        <v>0.18123378723085701</v>
      </c>
      <c r="M9" s="14"/>
      <c r="N9" s="14">
        <v>0.14062914157270801</v>
      </c>
      <c r="O9" s="14">
        <v>0.16379712513708999</v>
      </c>
      <c r="P9" s="14">
        <v>0.165573647503299</v>
      </c>
      <c r="Q9" s="14">
        <v>0.156568214560763</v>
      </c>
      <c r="R9" s="14">
        <v>0.15190971632860301</v>
      </c>
      <c r="S9" s="14"/>
      <c r="T9" s="14">
        <v>0.14183668747355899</v>
      </c>
      <c r="U9" s="14">
        <v>0.123845211912153</v>
      </c>
      <c r="V9" s="14"/>
      <c r="W9" s="14">
        <v>0.13935610658780401</v>
      </c>
      <c r="X9" s="14">
        <v>0.128707651110821</v>
      </c>
      <c r="Y9" s="14"/>
      <c r="Z9" s="14">
        <v>0.149073848239687</v>
      </c>
      <c r="AA9" s="14">
        <v>0.118520004731286</v>
      </c>
    </row>
    <row r="10" spans="2:27" ht="28.8" x14ac:dyDescent="0.3">
      <c r="B10" s="15" t="s">
        <v>352</v>
      </c>
      <c r="C10" s="14">
        <v>0.27095333651171699</v>
      </c>
      <c r="D10" s="14">
        <v>0.27702098414724902</v>
      </c>
      <c r="E10" s="14">
        <v>0.26551416900341002</v>
      </c>
      <c r="F10" s="14"/>
      <c r="G10" s="14">
        <v>0.32052836952490399</v>
      </c>
      <c r="H10" s="14">
        <v>0.33477639390501801</v>
      </c>
      <c r="I10" s="14">
        <v>0.27508878132893799</v>
      </c>
      <c r="J10" s="14">
        <v>0.31381636652710598</v>
      </c>
      <c r="K10" s="14">
        <v>0.20248431475849599</v>
      </c>
      <c r="L10" s="14">
        <v>0.198856621332134</v>
      </c>
      <c r="M10" s="14"/>
      <c r="N10" s="14">
        <v>0.302415007035642</v>
      </c>
      <c r="O10" s="14">
        <v>0.31779458303194502</v>
      </c>
      <c r="P10" s="14">
        <v>0.26289078109066499</v>
      </c>
      <c r="Q10" s="14">
        <v>0.25178292655283002</v>
      </c>
      <c r="R10" s="14">
        <v>0.275784817658427</v>
      </c>
      <c r="S10" s="14"/>
      <c r="T10" s="14">
        <v>0.29264374782818797</v>
      </c>
      <c r="U10" s="14">
        <v>0.257741021026968</v>
      </c>
      <c r="V10" s="14"/>
      <c r="W10" s="14">
        <v>0.25098159838006001</v>
      </c>
      <c r="X10" s="14">
        <v>0.27542543050373502</v>
      </c>
      <c r="Y10" s="14"/>
      <c r="Z10" s="14">
        <v>0.31919991661694902</v>
      </c>
      <c r="AA10" s="14">
        <v>0.239163170547358</v>
      </c>
    </row>
    <row r="11" spans="2:27" ht="28.8" x14ac:dyDescent="0.3">
      <c r="B11" s="15" t="s">
        <v>315</v>
      </c>
      <c r="C11" s="14">
        <v>0.33149731074345101</v>
      </c>
      <c r="D11" s="14">
        <v>0.34391605827920102</v>
      </c>
      <c r="E11" s="14">
        <v>0.318379705591253</v>
      </c>
      <c r="F11" s="14"/>
      <c r="G11" s="14">
        <v>0.35909524369823198</v>
      </c>
      <c r="H11" s="14">
        <v>0.29800463666379801</v>
      </c>
      <c r="I11" s="14">
        <v>0.347522053153838</v>
      </c>
      <c r="J11" s="14">
        <v>0.29024242682659002</v>
      </c>
      <c r="K11" s="14">
        <v>0.39791706578729802</v>
      </c>
      <c r="L11" s="14">
        <v>0.32179295826632898</v>
      </c>
      <c r="M11" s="14"/>
      <c r="N11" s="14">
        <v>0.38482448352335202</v>
      </c>
      <c r="O11" s="14">
        <v>0.25414812075832999</v>
      </c>
      <c r="P11" s="14">
        <v>0.326902827123288</v>
      </c>
      <c r="Q11" s="14">
        <v>0.343696029834827</v>
      </c>
      <c r="R11" s="14">
        <v>0.30862715139858699</v>
      </c>
      <c r="S11" s="14"/>
      <c r="T11" s="14">
        <v>0.329121952275235</v>
      </c>
      <c r="U11" s="14">
        <v>0.332944216706346</v>
      </c>
      <c r="V11" s="14"/>
      <c r="W11" s="14">
        <v>0.32423928747887198</v>
      </c>
      <c r="X11" s="14">
        <v>0.333122535449557</v>
      </c>
      <c r="Y11" s="14"/>
      <c r="Z11" s="14">
        <v>0.32719623519254698</v>
      </c>
      <c r="AA11" s="14">
        <v>0.334331333492633</v>
      </c>
    </row>
    <row r="12" spans="2:27" ht="43.2" x14ac:dyDescent="0.3">
      <c r="B12" s="15" t="s">
        <v>353</v>
      </c>
      <c r="C12" s="14">
        <v>0.19236935202371</v>
      </c>
      <c r="D12" s="14">
        <v>0.18022042536448099</v>
      </c>
      <c r="E12" s="14">
        <v>0.20445270839551</v>
      </c>
      <c r="F12" s="14"/>
      <c r="G12" s="14">
        <v>0.13513195188453</v>
      </c>
      <c r="H12" s="14">
        <v>0.16672357897581599</v>
      </c>
      <c r="I12" s="14">
        <v>0.145977474888553</v>
      </c>
      <c r="J12" s="14">
        <v>0.233038284301954</v>
      </c>
      <c r="K12" s="14">
        <v>0.20763963783308101</v>
      </c>
      <c r="L12" s="14">
        <v>0.234478100693055</v>
      </c>
      <c r="M12" s="14"/>
      <c r="N12" s="14">
        <v>0.132609617454819</v>
      </c>
      <c r="O12" s="14">
        <v>0.18544218262603501</v>
      </c>
      <c r="P12" s="14">
        <v>0.19489346955092701</v>
      </c>
      <c r="Q12" s="14">
        <v>0.21270668938860199</v>
      </c>
      <c r="R12" s="14">
        <v>0.238455715604761</v>
      </c>
      <c r="S12" s="14"/>
      <c r="T12" s="14">
        <v>0.168826514126517</v>
      </c>
      <c r="U12" s="14">
        <v>0.206710039121136</v>
      </c>
      <c r="V12" s="14"/>
      <c r="W12" s="14">
        <v>0.22866553008382201</v>
      </c>
      <c r="X12" s="14">
        <v>0.18424187114218599</v>
      </c>
      <c r="Y12" s="14"/>
      <c r="Z12" s="14">
        <v>0.14734702402781899</v>
      </c>
      <c r="AA12" s="14">
        <v>0.22203502523763199</v>
      </c>
    </row>
    <row r="13" spans="2:27" x14ac:dyDescent="0.3">
      <c r="B13" s="15" t="s">
        <v>52</v>
      </c>
      <c r="C13" s="23">
        <v>7.4524173337368896E-2</v>
      </c>
      <c r="D13" s="23">
        <v>6.6034317217671404E-2</v>
      </c>
      <c r="E13" s="23">
        <v>8.2870972878016994E-2</v>
      </c>
      <c r="F13" s="23"/>
      <c r="G13" s="23">
        <v>8.1152403002551596E-2</v>
      </c>
      <c r="H13" s="23">
        <v>7.7427917119343201E-2</v>
      </c>
      <c r="I13" s="23">
        <v>7.3291043918551499E-2</v>
      </c>
      <c r="J13" s="23">
        <v>5.5565258951430802E-2</v>
      </c>
      <c r="K13" s="23">
        <v>0.10750311341809</v>
      </c>
      <c r="L13" s="23">
        <v>6.3638532477626505E-2</v>
      </c>
      <c r="M13" s="23"/>
      <c r="N13" s="23">
        <v>3.9521750413479599E-2</v>
      </c>
      <c r="O13" s="23">
        <v>7.8817988446599194E-2</v>
      </c>
      <c r="P13" s="23">
        <v>4.973927473182E-2</v>
      </c>
      <c r="Q13" s="23">
        <v>3.5246139662978099E-2</v>
      </c>
      <c r="R13" s="23">
        <v>2.5222599009621999E-2</v>
      </c>
      <c r="S13" s="23"/>
      <c r="T13" s="23">
        <v>6.7571098296500806E-2</v>
      </c>
      <c r="U13" s="23">
        <v>7.8759511233396501E-2</v>
      </c>
      <c r="V13" s="23"/>
      <c r="W13" s="23">
        <v>5.6757477469441202E-2</v>
      </c>
      <c r="X13" s="23">
        <v>7.8502511793701296E-2</v>
      </c>
      <c r="Y13" s="23"/>
      <c r="Z13" s="23">
        <v>5.7182975922997002E-2</v>
      </c>
      <c r="AA13" s="23">
        <v>8.5950465991090297E-2</v>
      </c>
    </row>
    <row r="14" spans="2:27" x14ac:dyDescent="0.3">
      <c r="B14" s="16" t="s">
        <v>347</v>
      </c>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1051</v>
      </c>
      <c r="D7" s="10">
        <v>530</v>
      </c>
      <c r="E7" s="10">
        <v>518</v>
      </c>
      <c r="F7" s="10"/>
      <c r="G7" s="10">
        <v>117</v>
      </c>
      <c r="H7" s="10">
        <v>174</v>
      </c>
      <c r="I7" s="10">
        <v>192</v>
      </c>
      <c r="J7" s="10">
        <v>190</v>
      </c>
      <c r="K7" s="10">
        <v>160</v>
      </c>
      <c r="L7" s="10">
        <v>218</v>
      </c>
      <c r="M7" s="10"/>
      <c r="N7" s="10">
        <v>257</v>
      </c>
      <c r="O7" s="10">
        <v>195</v>
      </c>
      <c r="P7" s="10">
        <v>195</v>
      </c>
      <c r="Q7" s="10">
        <v>106</v>
      </c>
      <c r="R7" s="10">
        <v>58</v>
      </c>
      <c r="S7" s="10"/>
      <c r="T7" s="10">
        <v>428</v>
      </c>
      <c r="U7" s="10">
        <v>623</v>
      </c>
      <c r="V7" s="10"/>
      <c r="W7" s="10">
        <v>204</v>
      </c>
      <c r="X7" s="10">
        <v>847</v>
      </c>
      <c r="Y7" s="10"/>
      <c r="Z7" s="10">
        <v>436</v>
      </c>
      <c r="AA7" s="10">
        <v>615</v>
      </c>
    </row>
    <row r="8" spans="2:27" ht="30" customHeight="1" x14ac:dyDescent="0.3">
      <c r="B8" s="11" t="s">
        <v>20</v>
      </c>
      <c r="C8" s="11">
        <v>1047</v>
      </c>
      <c r="D8" s="11">
        <v>512</v>
      </c>
      <c r="E8" s="11">
        <v>532</v>
      </c>
      <c r="F8" s="11"/>
      <c r="G8" s="11">
        <v>141</v>
      </c>
      <c r="H8" s="11">
        <v>169</v>
      </c>
      <c r="I8" s="11">
        <v>190</v>
      </c>
      <c r="J8" s="11">
        <v>187</v>
      </c>
      <c r="K8" s="11">
        <v>156</v>
      </c>
      <c r="L8" s="11">
        <v>204</v>
      </c>
      <c r="M8" s="11"/>
      <c r="N8" s="11">
        <v>245</v>
      </c>
      <c r="O8" s="11">
        <v>184</v>
      </c>
      <c r="P8" s="11">
        <v>192</v>
      </c>
      <c r="Q8" s="11">
        <v>102</v>
      </c>
      <c r="R8" s="11">
        <v>62</v>
      </c>
      <c r="S8" s="11"/>
      <c r="T8" s="11">
        <v>430</v>
      </c>
      <c r="U8" s="11">
        <v>618</v>
      </c>
      <c r="V8" s="11"/>
      <c r="W8" s="11">
        <v>201</v>
      </c>
      <c r="X8" s="11">
        <v>846</v>
      </c>
      <c r="Y8" s="11"/>
      <c r="Z8" s="11">
        <v>403</v>
      </c>
      <c r="AA8" s="11">
        <v>644</v>
      </c>
    </row>
    <row r="9" spans="2:27" ht="28.8" x14ac:dyDescent="0.3">
      <c r="B9" s="15" t="s">
        <v>354</v>
      </c>
      <c r="C9" s="14">
        <v>0.12650283431141801</v>
      </c>
      <c r="D9" s="14">
        <v>0.17503319080539001</v>
      </c>
      <c r="E9" s="14">
        <v>8.0540160821477094E-2</v>
      </c>
      <c r="F9" s="14"/>
      <c r="G9" s="14">
        <v>0.123187394092551</v>
      </c>
      <c r="H9" s="14">
        <v>0.128948089381902</v>
      </c>
      <c r="I9" s="14">
        <v>0.18468328094334499</v>
      </c>
      <c r="J9" s="14">
        <v>8.3021136053202702E-2</v>
      </c>
      <c r="K9" s="14">
        <v>0.11014186364663001</v>
      </c>
      <c r="L9" s="14">
        <v>0.124827566919002</v>
      </c>
      <c r="M9" s="14"/>
      <c r="N9" s="14">
        <v>0.15470753957723099</v>
      </c>
      <c r="O9" s="14">
        <v>0.13185541369713299</v>
      </c>
      <c r="P9" s="14">
        <v>0.20150109533921301</v>
      </c>
      <c r="Q9" s="14">
        <v>0.124134885738693</v>
      </c>
      <c r="R9" s="14">
        <v>3.0484577892019901E-2</v>
      </c>
      <c r="S9" s="14"/>
      <c r="T9" s="14">
        <v>0.16270536021627499</v>
      </c>
      <c r="U9" s="14">
        <v>0.101328522134868</v>
      </c>
      <c r="V9" s="14"/>
      <c r="W9" s="14">
        <v>0.108281093358463</v>
      </c>
      <c r="X9" s="14">
        <v>0.130832162395909</v>
      </c>
      <c r="Y9" s="14"/>
      <c r="Z9" s="14">
        <v>0.17328771727933501</v>
      </c>
      <c r="AA9" s="14">
        <v>9.7201298186804397E-2</v>
      </c>
    </row>
    <row r="10" spans="2:27" ht="28.8" x14ac:dyDescent="0.3">
      <c r="B10" s="15" t="s">
        <v>355</v>
      </c>
      <c r="C10" s="14">
        <v>0.21599615481430001</v>
      </c>
      <c r="D10" s="14">
        <v>0.25852237019844099</v>
      </c>
      <c r="E10" s="14">
        <v>0.17634550239590299</v>
      </c>
      <c r="F10" s="14"/>
      <c r="G10" s="14">
        <v>0.268471404237629</v>
      </c>
      <c r="H10" s="14">
        <v>0.32393465424346102</v>
      </c>
      <c r="I10" s="14">
        <v>0.22895215064251201</v>
      </c>
      <c r="J10" s="14">
        <v>0.228770998865956</v>
      </c>
      <c r="K10" s="14">
        <v>0.12791065547900901</v>
      </c>
      <c r="L10" s="14">
        <v>0.13365981665545301</v>
      </c>
      <c r="M10" s="14"/>
      <c r="N10" s="14">
        <v>0.26224720668639701</v>
      </c>
      <c r="O10" s="14">
        <v>0.26459530263065001</v>
      </c>
      <c r="P10" s="14">
        <v>0.24061831721020399</v>
      </c>
      <c r="Q10" s="14">
        <v>0.21822826420184599</v>
      </c>
      <c r="R10" s="14">
        <v>8.0564736883559598E-2</v>
      </c>
      <c r="S10" s="14"/>
      <c r="T10" s="14">
        <v>0.234917198833416</v>
      </c>
      <c r="U10" s="14">
        <v>0.20283894390323601</v>
      </c>
      <c r="V10" s="14"/>
      <c r="W10" s="14">
        <v>0.18019020290267199</v>
      </c>
      <c r="X10" s="14">
        <v>0.22450333936945199</v>
      </c>
      <c r="Y10" s="14"/>
      <c r="Z10" s="14">
        <v>0.256967603061034</v>
      </c>
      <c r="AA10" s="14">
        <v>0.190335593224295</v>
      </c>
    </row>
    <row r="11" spans="2:27" ht="28.8" x14ac:dyDescent="0.3">
      <c r="B11" s="15" t="s">
        <v>315</v>
      </c>
      <c r="C11" s="14">
        <v>0.27177885344855901</v>
      </c>
      <c r="D11" s="14">
        <v>0.27642493808666802</v>
      </c>
      <c r="E11" s="14">
        <v>0.26892347430663399</v>
      </c>
      <c r="F11" s="14"/>
      <c r="G11" s="14">
        <v>0.295441054122626</v>
      </c>
      <c r="H11" s="14">
        <v>0.26385864307102502</v>
      </c>
      <c r="I11" s="14">
        <v>0.228871242125992</v>
      </c>
      <c r="J11" s="14">
        <v>0.31540561037484499</v>
      </c>
      <c r="K11" s="14">
        <v>0.26549258955181199</v>
      </c>
      <c r="L11" s="14">
        <v>0.26684588281149202</v>
      </c>
      <c r="M11" s="14"/>
      <c r="N11" s="14">
        <v>0.26635104206231702</v>
      </c>
      <c r="O11" s="14">
        <v>0.28795687601199499</v>
      </c>
      <c r="P11" s="14">
        <v>0.25064654176460499</v>
      </c>
      <c r="Q11" s="14">
        <v>0.303657184307979</v>
      </c>
      <c r="R11" s="14">
        <v>0.313206524329665</v>
      </c>
      <c r="S11" s="14"/>
      <c r="T11" s="14">
        <v>0.25943344684138703</v>
      </c>
      <c r="U11" s="14">
        <v>0.28036353399522002</v>
      </c>
      <c r="V11" s="14"/>
      <c r="W11" s="14">
        <v>0.25955415115357899</v>
      </c>
      <c r="X11" s="14">
        <v>0.27468333700514402</v>
      </c>
      <c r="Y11" s="14"/>
      <c r="Z11" s="14">
        <v>0.24445652165953199</v>
      </c>
      <c r="AA11" s="14">
        <v>0.28889092557822299</v>
      </c>
    </row>
    <row r="12" spans="2:27" ht="28.8" x14ac:dyDescent="0.3">
      <c r="B12" s="15" t="s">
        <v>356</v>
      </c>
      <c r="C12" s="14">
        <v>0.297457379797676</v>
      </c>
      <c r="D12" s="14">
        <v>0.221683278607929</v>
      </c>
      <c r="E12" s="14">
        <v>0.36621773844059202</v>
      </c>
      <c r="F12" s="14"/>
      <c r="G12" s="14">
        <v>0.244637592625983</v>
      </c>
      <c r="H12" s="14">
        <v>0.19870824510431401</v>
      </c>
      <c r="I12" s="14">
        <v>0.25118547535834002</v>
      </c>
      <c r="J12" s="14">
        <v>0.29285865079274098</v>
      </c>
      <c r="K12" s="14">
        <v>0.40183116424856902</v>
      </c>
      <c r="L12" s="14">
        <v>0.38357662812047799</v>
      </c>
      <c r="M12" s="14"/>
      <c r="N12" s="14">
        <v>0.25095643032012099</v>
      </c>
      <c r="O12" s="14">
        <v>0.25919289576899401</v>
      </c>
      <c r="P12" s="14">
        <v>0.243498775005622</v>
      </c>
      <c r="Q12" s="14">
        <v>0.24921580762887299</v>
      </c>
      <c r="R12" s="14">
        <v>0.48058412874946399</v>
      </c>
      <c r="S12" s="14"/>
      <c r="T12" s="14">
        <v>0.233237389134341</v>
      </c>
      <c r="U12" s="14">
        <v>0.34211432161391198</v>
      </c>
      <c r="V12" s="14"/>
      <c r="W12" s="14">
        <v>0.35388842107497398</v>
      </c>
      <c r="X12" s="14">
        <v>0.28404985235725999</v>
      </c>
      <c r="Y12" s="14"/>
      <c r="Z12" s="14">
        <v>0.26742337662654703</v>
      </c>
      <c r="AA12" s="14">
        <v>0.31626778121492699</v>
      </c>
    </row>
    <row r="13" spans="2:27" x14ac:dyDescent="0.3">
      <c r="B13" s="15" t="s">
        <v>52</v>
      </c>
      <c r="C13" s="23">
        <v>8.8264777628046298E-2</v>
      </c>
      <c r="D13" s="23">
        <v>6.8336222301572297E-2</v>
      </c>
      <c r="E13" s="23">
        <v>0.107973124035393</v>
      </c>
      <c r="F13" s="23"/>
      <c r="G13" s="23">
        <v>6.8262554921211693E-2</v>
      </c>
      <c r="H13" s="23">
        <v>8.4550368199297093E-2</v>
      </c>
      <c r="I13" s="23">
        <v>0.10630785092981</v>
      </c>
      <c r="J13" s="23">
        <v>7.9943603913256403E-2</v>
      </c>
      <c r="K13" s="23">
        <v>9.46237270739788E-2</v>
      </c>
      <c r="L13" s="23">
        <v>9.1090105493573895E-2</v>
      </c>
      <c r="M13" s="23"/>
      <c r="N13" s="23">
        <v>6.5737781353934793E-2</v>
      </c>
      <c r="O13" s="23">
        <v>5.6399511891228098E-2</v>
      </c>
      <c r="P13" s="23">
        <v>6.3735270680355602E-2</v>
      </c>
      <c r="Q13" s="23">
        <v>0.10476385812261001</v>
      </c>
      <c r="R13" s="23">
        <v>9.5160032145292103E-2</v>
      </c>
      <c r="S13" s="23"/>
      <c r="T13" s="23">
        <v>0.109706604974582</v>
      </c>
      <c r="U13" s="23">
        <v>7.3354678352764005E-2</v>
      </c>
      <c r="V13" s="23"/>
      <c r="W13" s="23">
        <v>9.8086131510311897E-2</v>
      </c>
      <c r="X13" s="23">
        <v>8.5931308872234297E-2</v>
      </c>
      <c r="Y13" s="23"/>
      <c r="Z13" s="23">
        <v>5.7864781373551902E-2</v>
      </c>
      <c r="AA13" s="23">
        <v>0.107304401795751</v>
      </c>
    </row>
    <row r="14" spans="2:27" x14ac:dyDescent="0.3">
      <c r="B14" s="16" t="s">
        <v>347</v>
      </c>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A26"/>
  <sheetViews>
    <sheetView showGridLines="0" topLeftCell="A10"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369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1005</v>
      </c>
      <c r="D7" s="10">
        <v>507</v>
      </c>
      <c r="E7" s="10">
        <v>496</v>
      </c>
      <c r="F7" s="10"/>
      <c r="G7" s="10">
        <v>115</v>
      </c>
      <c r="H7" s="10">
        <v>165</v>
      </c>
      <c r="I7" s="10">
        <v>172</v>
      </c>
      <c r="J7" s="10">
        <v>174</v>
      </c>
      <c r="K7" s="10">
        <v>140</v>
      </c>
      <c r="L7" s="10">
        <v>239</v>
      </c>
      <c r="M7" s="10"/>
      <c r="N7" s="10">
        <v>246</v>
      </c>
      <c r="O7" s="10">
        <v>197</v>
      </c>
      <c r="P7" s="10">
        <v>187</v>
      </c>
      <c r="Q7" s="10">
        <v>83</v>
      </c>
      <c r="R7" s="10">
        <v>56</v>
      </c>
      <c r="S7" s="10"/>
      <c r="T7" s="10">
        <v>390</v>
      </c>
      <c r="U7" s="10">
        <v>615</v>
      </c>
      <c r="V7" s="10"/>
      <c r="W7" s="10">
        <v>209</v>
      </c>
      <c r="X7" s="10">
        <v>796</v>
      </c>
      <c r="Y7" s="10"/>
      <c r="Z7" s="10">
        <v>406</v>
      </c>
      <c r="AA7" s="10">
        <v>599</v>
      </c>
    </row>
    <row r="8" spans="2:27" ht="30" customHeight="1" x14ac:dyDescent="0.3">
      <c r="B8" s="11" t="s">
        <v>20</v>
      </c>
      <c r="C8" s="11">
        <v>1005</v>
      </c>
      <c r="D8" s="11">
        <v>496</v>
      </c>
      <c r="E8" s="11">
        <v>507</v>
      </c>
      <c r="F8" s="11"/>
      <c r="G8" s="11">
        <v>141</v>
      </c>
      <c r="H8" s="11">
        <v>169</v>
      </c>
      <c r="I8" s="11">
        <v>166</v>
      </c>
      <c r="J8" s="11">
        <v>168</v>
      </c>
      <c r="K8" s="11">
        <v>134</v>
      </c>
      <c r="L8" s="11">
        <v>226</v>
      </c>
      <c r="M8" s="11"/>
      <c r="N8" s="11">
        <v>241</v>
      </c>
      <c r="O8" s="11">
        <v>183</v>
      </c>
      <c r="P8" s="11">
        <v>185</v>
      </c>
      <c r="Q8" s="11">
        <v>82</v>
      </c>
      <c r="R8" s="11">
        <v>59</v>
      </c>
      <c r="S8" s="11"/>
      <c r="T8" s="11">
        <v>378</v>
      </c>
      <c r="U8" s="11">
        <v>627</v>
      </c>
      <c r="V8" s="11"/>
      <c r="W8" s="11">
        <v>204</v>
      </c>
      <c r="X8" s="11">
        <v>800</v>
      </c>
      <c r="Y8" s="11"/>
      <c r="Z8" s="11">
        <v>381</v>
      </c>
      <c r="AA8" s="11">
        <v>623</v>
      </c>
    </row>
    <row r="9" spans="2:27" x14ac:dyDescent="0.3">
      <c r="B9" s="15" t="s">
        <v>357</v>
      </c>
      <c r="C9" s="14">
        <v>0.54464266390379301</v>
      </c>
      <c r="D9" s="14">
        <v>0.55768089149482503</v>
      </c>
      <c r="E9" s="14">
        <v>0.53225083926832495</v>
      </c>
      <c r="F9" s="14"/>
      <c r="G9" s="14">
        <v>0.36437327786866702</v>
      </c>
      <c r="H9" s="14">
        <v>0.54272161490128101</v>
      </c>
      <c r="I9" s="14">
        <v>0.45314200866125798</v>
      </c>
      <c r="J9" s="14">
        <v>0.56808301232582303</v>
      </c>
      <c r="K9" s="14">
        <v>0.61002108822213597</v>
      </c>
      <c r="L9" s="14">
        <v>0.66935658624922501</v>
      </c>
      <c r="M9" s="14"/>
      <c r="N9" s="14">
        <v>0.53436896408559897</v>
      </c>
      <c r="O9" s="14">
        <v>0.60172891358662195</v>
      </c>
      <c r="P9" s="14">
        <v>0.54733653412661598</v>
      </c>
      <c r="Q9" s="14">
        <v>0.61061054132182102</v>
      </c>
      <c r="R9" s="14">
        <v>0.54784937979303805</v>
      </c>
      <c r="S9" s="14"/>
      <c r="T9" s="14">
        <v>0.49980772710235399</v>
      </c>
      <c r="U9" s="14">
        <v>0.57168939591564005</v>
      </c>
      <c r="V9" s="14"/>
      <c r="W9" s="14">
        <v>0.66740346788511995</v>
      </c>
      <c r="X9" s="14">
        <v>0.51327543247267804</v>
      </c>
      <c r="Y9" s="14"/>
      <c r="Z9" s="14">
        <v>0.57845445320658695</v>
      </c>
      <c r="AA9" s="14">
        <v>0.52394208295473399</v>
      </c>
    </row>
    <row r="10" spans="2:27" x14ac:dyDescent="0.3">
      <c r="B10" s="15" t="s">
        <v>358</v>
      </c>
      <c r="C10" s="14">
        <v>0.52049155214923004</v>
      </c>
      <c r="D10" s="14">
        <v>0.562243947976241</v>
      </c>
      <c r="E10" s="14">
        <v>0.48153254871845103</v>
      </c>
      <c r="F10" s="14"/>
      <c r="G10" s="14">
        <v>0.323585926425693</v>
      </c>
      <c r="H10" s="14">
        <v>0.45438011711905602</v>
      </c>
      <c r="I10" s="14">
        <v>0.42754878500411703</v>
      </c>
      <c r="J10" s="14">
        <v>0.54118416693027904</v>
      </c>
      <c r="K10" s="14">
        <v>0.60925644945216595</v>
      </c>
      <c r="L10" s="14">
        <v>0.69261448607226195</v>
      </c>
      <c r="M10" s="14"/>
      <c r="N10" s="14">
        <v>0.54413762998102</v>
      </c>
      <c r="O10" s="14">
        <v>0.61963606468517796</v>
      </c>
      <c r="P10" s="14">
        <v>0.58241149084936195</v>
      </c>
      <c r="Q10" s="14">
        <v>0.53878334805060002</v>
      </c>
      <c r="R10" s="14">
        <v>0.40812721649989098</v>
      </c>
      <c r="S10" s="14"/>
      <c r="T10" s="14">
        <v>0.48625813033740001</v>
      </c>
      <c r="U10" s="14">
        <v>0.54114290691066602</v>
      </c>
      <c r="V10" s="14"/>
      <c r="W10" s="14">
        <v>0.67309119907427195</v>
      </c>
      <c r="X10" s="14">
        <v>0.48150004764480903</v>
      </c>
      <c r="Y10" s="14"/>
      <c r="Z10" s="14">
        <v>0.54678879431371497</v>
      </c>
      <c r="AA10" s="14">
        <v>0.50439159999088801</v>
      </c>
    </row>
    <row r="11" spans="2:27" x14ac:dyDescent="0.3">
      <c r="B11" s="15" t="s">
        <v>359</v>
      </c>
      <c r="C11" s="14">
        <v>0.28063274967549001</v>
      </c>
      <c r="D11" s="14">
        <v>0.30346797805626202</v>
      </c>
      <c r="E11" s="14">
        <v>0.25931033978892298</v>
      </c>
      <c r="F11" s="14"/>
      <c r="G11" s="14">
        <v>0.22489543595618</v>
      </c>
      <c r="H11" s="14">
        <v>0.26546917629417799</v>
      </c>
      <c r="I11" s="14">
        <v>0.25756648835924201</v>
      </c>
      <c r="J11" s="14">
        <v>0.28280815645201002</v>
      </c>
      <c r="K11" s="14">
        <v>0.27383692987538799</v>
      </c>
      <c r="L11" s="14">
        <v>0.34603586506398498</v>
      </c>
      <c r="M11" s="14"/>
      <c r="N11" s="14">
        <v>0.36689339555261202</v>
      </c>
      <c r="O11" s="14">
        <v>0.35597678052401999</v>
      </c>
      <c r="P11" s="14">
        <v>0.30668146085188602</v>
      </c>
      <c r="Q11" s="14">
        <v>0.23588162655116901</v>
      </c>
      <c r="R11" s="14">
        <v>0.17056262503596401</v>
      </c>
      <c r="S11" s="14"/>
      <c r="T11" s="14">
        <v>0.28127417783941699</v>
      </c>
      <c r="U11" s="14">
        <v>0.28024580732891302</v>
      </c>
      <c r="V11" s="14"/>
      <c r="W11" s="14">
        <v>0.34173716935218201</v>
      </c>
      <c r="X11" s="14">
        <v>0.26501965159123198</v>
      </c>
      <c r="Y11" s="14"/>
      <c r="Z11" s="14">
        <v>0.32059938562295298</v>
      </c>
      <c r="AA11" s="14">
        <v>0.25616398893399001</v>
      </c>
    </row>
    <row r="12" spans="2:27" x14ac:dyDescent="0.3">
      <c r="B12" s="15" t="s">
        <v>360</v>
      </c>
      <c r="C12" s="14">
        <v>0.25709953048338702</v>
      </c>
      <c r="D12" s="14">
        <v>0.30981134224825801</v>
      </c>
      <c r="E12" s="14">
        <v>0.20643267741812599</v>
      </c>
      <c r="F12" s="14"/>
      <c r="G12" s="14">
        <v>0.20059403547648799</v>
      </c>
      <c r="H12" s="14">
        <v>0.231417245900324</v>
      </c>
      <c r="I12" s="14">
        <v>0.25553696140990301</v>
      </c>
      <c r="J12" s="14">
        <v>0.24482462142650999</v>
      </c>
      <c r="K12" s="14">
        <v>0.29327422621705002</v>
      </c>
      <c r="L12" s="14">
        <v>0.30026054227343202</v>
      </c>
      <c r="M12" s="14"/>
      <c r="N12" s="14">
        <v>0.26497185450598698</v>
      </c>
      <c r="O12" s="14">
        <v>0.323435851109246</v>
      </c>
      <c r="P12" s="14">
        <v>0.311538111181905</v>
      </c>
      <c r="Q12" s="14">
        <v>0.26880600218759898</v>
      </c>
      <c r="R12" s="14">
        <v>0.245459422133084</v>
      </c>
      <c r="S12" s="14"/>
      <c r="T12" s="14">
        <v>0.263084925172682</v>
      </c>
      <c r="U12" s="14">
        <v>0.25348883360957503</v>
      </c>
      <c r="V12" s="14"/>
      <c r="W12" s="14">
        <v>0.31101402414231899</v>
      </c>
      <c r="X12" s="14">
        <v>0.24332356661507901</v>
      </c>
      <c r="Y12" s="14"/>
      <c r="Z12" s="14">
        <v>0.25512525179796902</v>
      </c>
      <c r="AA12" s="14">
        <v>0.25830824249142398</v>
      </c>
    </row>
    <row r="13" spans="2:27" x14ac:dyDescent="0.3">
      <c r="B13" s="15" t="s">
        <v>361</v>
      </c>
      <c r="C13" s="14">
        <v>0.24977325240989201</v>
      </c>
      <c r="D13" s="14">
        <v>0.28064057015299299</v>
      </c>
      <c r="E13" s="14">
        <v>0.218829711539614</v>
      </c>
      <c r="F13" s="14"/>
      <c r="G13" s="14">
        <v>0.23535250400268601</v>
      </c>
      <c r="H13" s="14">
        <v>0.22205026365963099</v>
      </c>
      <c r="I13" s="14">
        <v>0.214455252276776</v>
      </c>
      <c r="J13" s="14">
        <v>0.26946611394965297</v>
      </c>
      <c r="K13" s="14">
        <v>0.316867429195546</v>
      </c>
      <c r="L13" s="14">
        <v>0.25082371551523402</v>
      </c>
      <c r="M13" s="14"/>
      <c r="N13" s="14">
        <v>0.29574477308019298</v>
      </c>
      <c r="O13" s="14">
        <v>0.23851565011606801</v>
      </c>
      <c r="P13" s="14">
        <v>0.31183027961876902</v>
      </c>
      <c r="Q13" s="14">
        <v>0.224369511935712</v>
      </c>
      <c r="R13" s="14">
        <v>0.25767965760100697</v>
      </c>
      <c r="S13" s="14"/>
      <c r="T13" s="14">
        <v>0.242176835608892</v>
      </c>
      <c r="U13" s="14">
        <v>0.254355800398682</v>
      </c>
      <c r="V13" s="14"/>
      <c r="W13" s="14">
        <v>0.29079434789888098</v>
      </c>
      <c r="X13" s="14">
        <v>0.239291745658302</v>
      </c>
      <c r="Y13" s="14"/>
      <c r="Z13" s="14">
        <v>0.24649331119687701</v>
      </c>
      <c r="AA13" s="14">
        <v>0.25178132976954198</v>
      </c>
    </row>
    <row r="14" spans="2:27" x14ac:dyDescent="0.3">
      <c r="B14" s="15" t="s">
        <v>362</v>
      </c>
      <c r="C14" s="14">
        <v>0.20187504078611099</v>
      </c>
      <c r="D14" s="14">
        <v>0.198320704463537</v>
      </c>
      <c r="E14" s="14">
        <v>0.20610344944431799</v>
      </c>
      <c r="F14" s="14"/>
      <c r="G14" s="14">
        <v>0.22134242870885101</v>
      </c>
      <c r="H14" s="14">
        <v>0.182886329954078</v>
      </c>
      <c r="I14" s="14">
        <v>0.17512684831819</v>
      </c>
      <c r="J14" s="14">
        <v>0.28575975300357298</v>
      </c>
      <c r="K14" s="14">
        <v>0.182588287179375</v>
      </c>
      <c r="L14" s="14">
        <v>0.17254973466125401</v>
      </c>
      <c r="M14" s="14"/>
      <c r="N14" s="14">
        <v>0.244580393779678</v>
      </c>
      <c r="O14" s="14">
        <v>0.21809331493488199</v>
      </c>
      <c r="P14" s="14">
        <v>0.16130827161594899</v>
      </c>
      <c r="Q14" s="14">
        <v>0.21334508728937901</v>
      </c>
      <c r="R14" s="14">
        <v>0.21621515017215401</v>
      </c>
      <c r="S14" s="14"/>
      <c r="T14" s="14">
        <v>0.22416391168247499</v>
      </c>
      <c r="U14" s="14">
        <v>0.188429251386419</v>
      </c>
      <c r="V14" s="14"/>
      <c r="W14" s="14">
        <v>0.184128414104301</v>
      </c>
      <c r="X14" s="14">
        <v>0.20640957076796601</v>
      </c>
      <c r="Y14" s="14"/>
      <c r="Z14" s="14">
        <v>0.217690484668489</v>
      </c>
      <c r="AA14" s="14">
        <v>0.19219235663708101</v>
      </c>
    </row>
    <row r="15" spans="2:27" x14ac:dyDescent="0.3">
      <c r="B15" s="15" t="s">
        <v>52</v>
      </c>
      <c r="C15" s="14">
        <v>0.157187960436489</v>
      </c>
      <c r="D15" s="14">
        <v>0.118348336310182</v>
      </c>
      <c r="E15" s="14">
        <v>0.19374192174374799</v>
      </c>
      <c r="F15" s="14"/>
      <c r="G15" s="14">
        <v>0.13521916855775601</v>
      </c>
      <c r="H15" s="14">
        <v>0.12452103173700001</v>
      </c>
      <c r="I15" s="14">
        <v>0.184141184858788</v>
      </c>
      <c r="J15" s="14">
        <v>0.15620110568506201</v>
      </c>
      <c r="K15" s="14">
        <v>0.21722884479431201</v>
      </c>
      <c r="L15" s="14">
        <v>0.14050869593818099</v>
      </c>
      <c r="M15" s="14"/>
      <c r="N15" s="14">
        <v>0.10648215409527</v>
      </c>
      <c r="O15" s="14">
        <v>0.107384181704741</v>
      </c>
      <c r="P15" s="14">
        <v>0.14974634207203</v>
      </c>
      <c r="Q15" s="14">
        <v>0.10853067595866001</v>
      </c>
      <c r="R15" s="14">
        <v>0.13731915046668999</v>
      </c>
      <c r="S15" s="14"/>
      <c r="T15" s="14">
        <v>0.16740035515909901</v>
      </c>
      <c r="U15" s="14">
        <v>0.15102732047652001</v>
      </c>
      <c r="V15" s="14"/>
      <c r="W15" s="14">
        <v>0.17763125576675101</v>
      </c>
      <c r="X15" s="14">
        <v>0.15196439106383799</v>
      </c>
      <c r="Y15" s="14"/>
      <c r="Z15" s="14">
        <v>0.101465897097977</v>
      </c>
      <c r="AA15" s="14">
        <v>0.19130266144972999</v>
      </c>
    </row>
    <row r="16" spans="2:27" x14ac:dyDescent="0.3">
      <c r="B16" s="15" t="s">
        <v>363</v>
      </c>
      <c r="C16" s="14">
        <v>7.0197784836323204E-2</v>
      </c>
      <c r="D16" s="14">
        <v>8.8504831578453097E-2</v>
      </c>
      <c r="E16" s="14">
        <v>5.25302366456031E-2</v>
      </c>
      <c r="F16" s="14"/>
      <c r="G16" s="14">
        <v>9.6609492146012305E-2</v>
      </c>
      <c r="H16" s="14">
        <v>0.10538481370861801</v>
      </c>
      <c r="I16" s="14">
        <v>6.9180520150945599E-2</v>
      </c>
      <c r="J16" s="14">
        <v>8.3582732435289797E-2</v>
      </c>
      <c r="K16" s="14">
        <v>4.3290588516684401E-2</v>
      </c>
      <c r="L16" s="14">
        <v>3.4283166164211197E-2</v>
      </c>
      <c r="M16" s="14"/>
      <c r="N16" s="14">
        <v>0.108359968464875</v>
      </c>
      <c r="O16" s="14">
        <v>6.3024118144069594E-2</v>
      </c>
      <c r="P16" s="14">
        <v>5.2216946781776297E-2</v>
      </c>
      <c r="Q16" s="14">
        <v>7.66163088690094E-2</v>
      </c>
      <c r="R16" s="14">
        <v>3.94293747877799E-2</v>
      </c>
      <c r="S16" s="14"/>
      <c r="T16" s="14">
        <v>8.50168454605367E-2</v>
      </c>
      <c r="U16" s="14">
        <v>6.1258167877667302E-2</v>
      </c>
      <c r="V16" s="14"/>
      <c r="W16" s="14">
        <v>4.6427284236488002E-2</v>
      </c>
      <c r="X16" s="14">
        <v>7.6271505188154107E-2</v>
      </c>
      <c r="Y16" s="14"/>
      <c r="Z16" s="14">
        <v>8.7206167507989402E-2</v>
      </c>
      <c r="AA16" s="14">
        <v>5.9784748153928098E-2</v>
      </c>
    </row>
    <row r="17" spans="2:27" x14ac:dyDescent="0.3">
      <c r="B17" s="15" t="s">
        <v>364</v>
      </c>
      <c r="C17" s="14">
        <v>6.2001237007277797E-2</v>
      </c>
      <c r="D17" s="14">
        <v>6.7610187188151802E-2</v>
      </c>
      <c r="E17" s="14">
        <v>5.6738208000644497E-2</v>
      </c>
      <c r="F17" s="14"/>
      <c r="G17" s="14">
        <v>0.17128874613973899</v>
      </c>
      <c r="H17" s="14">
        <v>8.8336993965624305E-2</v>
      </c>
      <c r="I17" s="14">
        <v>5.5937524773113902E-2</v>
      </c>
      <c r="J17" s="14">
        <v>3.2205897775454698E-2</v>
      </c>
      <c r="K17" s="14">
        <v>1.83652336166426E-2</v>
      </c>
      <c r="L17" s="14">
        <v>2.6773580872056901E-2</v>
      </c>
      <c r="M17" s="14"/>
      <c r="N17" s="14">
        <v>7.2227460467073498E-2</v>
      </c>
      <c r="O17" s="14">
        <v>3.0304603484671101E-2</v>
      </c>
      <c r="P17" s="14">
        <v>2.7927894924053401E-2</v>
      </c>
      <c r="Q17" s="14">
        <v>5.7689597859084001E-2</v>
      </c>
      <c r="R17" s="14">
        <v>0.172908635498352</v>
      </c>
      <c r="S17" s="14"/>
      <c r="T17" s="14">
        <v>4.5710112198603298E-2</v>
      </c>
      <c r="U17" s="14">
        <v>7.1828878536542101E-2</v>
      </c>
      <c r="V17" s="14"/>
      <c r="W17" s="14">
        <v>1.9995731984056499E-2</v>
      </c>
      <c r="X17" s="14">
        <v>7.2734275197909801E-2</v>
      </c>
      <c r="Y17" s="14"/>
      <c r="Z17" s="14">
        <v>9.4936565530998399E-2</v>
      </c>
      <c r="AA17" s="14">
        <v>4.1837251360626E-2</v>
      </c>
    </row>
    <row r="18" spans="2:27" x14ac:dyDescent="0.3">
      <c r="B18" s="15" t="s">
        <v>365</v>
      </c>
      <c r="C18" s="14">
        <v>5.7873878757458301E-2</v>
      </c>
      <c r="D18" s="14">
        <v>6.2861512690598101E-2</v>
      </c>
      <c r="E18" s="14">
        <v>5.3203998987398297E-2</v>
      </c>
      <c r="F18" s="14"/>
      <c r="G18" s="14">
        <v>0.140805391466781</v>
      </c>
      <c r="H18" s="14">
        <v>7.92170543949135E-2</v>
      </c>
      <c r="I18" s="14">
        <v>4.1631294338535199E-2</v>
      </c>
      <c r="J18" s="14">
        <v>7.5695995515659503E-2</v>
      </c>
      <c r="K18" s="14">
        <v>1.9951047239515601E-2</v>
      </c>
      <c r="L18" s="14">
        <v>1.14437000257228E-2</v>
      </c>
      <c r="M18" s="14"/>
      <c r="N18" s="14">
        <v>5.4550333381865899E-2</v>
      </c>
      <c r="O18" s="14">
        <v>3.6458876930106701E-2</v>
      </c>
      <c r="P18" s="14">
        <v>4.4811191993453597E-2</v>
      </c>
      <c r="Q18" s="14">
        <v>3.8686280814884497E-2</v>
      </c>
      <c r="R18" s="14">
        <v>0.122154953321136</v>
      </c>
      <c r="S18" s="14"/>
      <c r="T18" s="14">
        <v>6.3964107592904496E-2</v>
      </c>
      <c r="U18" s="14">
        <v>5.4199940553137198E-2</v>
      </c>
      <c r="V18" s="14"/>
      <c r="W18" s="14">
        <v>2.7655488862114601E-2</v>
      </c>
      <c r="X18" s="14">
        <v>6.5595131784337402E-2</v>
      </c>
      <c r="Y18" s="14"/>
      <c r="Z18" s="14">
        <v>5.6304823867444502E-2</v>
      </c>
      <c r="AA18" s="14">
        <v>5.8834500730858698E-2</v>
      </c>
    </row>
    <row r="19" spans="2:27" x14ac:dyDescent="0.3">
      <c r="B19" s="15" t="s">
        <v>366</v>
      </c>
      <c r="C19" s="14">
        <v>3.51334371201239E-2</v>
      </c>
      <c r="D19" s="14">
        <v>3.7854399928463997E-2</v>
      </c>
      <c r="E19" s="14">
        <v>3.2599011837188101E-2</v>
      </c>
      <c r="F19" s="14"/>
      <c r="G19" s="14">
        <v>4.2405921509672602E-2</v>
      </c>
      <c r="H19" s="14">
        <v>8.2275362447477199E-2</v>
      </c>
      <c r="I19" s="14">
        <v>4.4625030327333899E-2</v>
      </c>
      <c r="J19" s="14">
        <v>1.39510272838237E-2</v>
      </c>
      <c r="K19" s="14">
        <v>1.8673959616629002E-2</v>
      </c>
      <c r="L19" s="14">
        <v>1.40504617384026E-2</v>
      </c>
      <c r="M19" s="14"/>
      <c r="N19" s="14">
        <v>1.8658614726793601E-2</v>
      </c>
      <c r="O19" s="14">
        <v>2.78973161209774E-2</v>
      </c>
      <c r="P19" s="14">
        <v>3.3125947443112001E-2</v>
      </c>
      <c r="Q19" s="14">
        <v>5.5303686274101899E-2</v>
      </c>
      <c r="R19" s="14">
        <v>9.4805799749394098E-2</v>
      </c>
      <c r="S19" s="14"/>
      <c r="T19" s="14">
        <v>3.5367222626807103E-2</v>
      </c>
      <c r="U19" s="14">
        <v>3.4992405719198497E-2</v>
      </c>
      <c r="V19" s="14"/>
      <c r="W19" s="14">
        <v>9.7566906558762996E-3</v>
      </c>
      <c r="X19" s="14">
        <v>4.16175774442121E-2</v>
      </c>
      <c r="Y19" s="14"/>
      <c r="Z19" s="14">
        <v>3.3887591696035502E-2</v>
      </c>
      <c r="AA19" s="14">
        <v>3.5896180665589798E-2</v>
      </c>
    </row>
    <row r="20" spans="2:27" x14ac:dyDescent="0.3">
      <c r="B20" s="15" t="s">
        <v>367</v>
      </c>
      <c r="C20" s="14">
        <v>2.3629259641956901E-2</v>
      </c>
      <c r="D20" s="14">
        <v>2.8732943355136899E-2</v>
      </c>
      <c r="E20" s="14">
        <v>1.87188928304407E-2</v>
      </c>
      <c r="F20" s="14"/>
      <c r="G20" s="14">
        <v>3.8362524565759303E-2</v>
      </c>
      <c r="H20" s="14">
        <v>3.3818299341397497E-2</v>
      </c>
      <c r="I20" s="14">
        <v>2.7638285536233299E-2</v>
      </c>
      <c r="J20" s="14">
        <v>2.5527530266985999E-2</v>
      </c>
      <c r="K20" s="14">
        <v>7.8947892895503795E-3</v>
      </c>
      <c r="L20" s="14">
        <v>1.18435358839827E-2</v>
      </c>
      <c r="M20" s="14"/>
      <c r="N20" s="14">
        <v>1.8484499030929899E-2</v>
      </c>
      <c r="O20" s="14">
        <v>1.1686480295696499E-2</v>
      </c>
      <c r="P20" s="14">
        <v>3.5931773879681397E-2</v>
      </c>
      <c r="Q20" s="14">
        <v>2.6682981354423801E-2</v>
      </c>
      <c r="R20" s="14">
        <v>5.1734489070812198E-2</v>
      </c>
      <c r="S20" s="14"/>
      <c r="T20" s="14">
        <v>1.5877609616178501E-2</v>
      </c>
      <c r="U20" s="14">
        <v>2.8305452268822001E-2</v>
      </c>
      <c r="V20" s="14"/>
      <c r="W20" s="14">
        <v>8.1102295243222402E-3</v>
      </c>
      <c r="X20" s="14">
        <v>2.75946052042127E-2</v>
      </c>
      <c r="Y20" s="14"/>
      <c r="Z20" s="14">
        <v>2.3337986304984699E-2</v>
      </c>
      <c r="AA20" s="14">
        <v>2.3807585823878302E-2</v>
      </c>
    </row>
    <row r="21" spans="2:27" x14ac:dyDescent="0.3">
      <c r="B21" s="15" t="s">
        <v>368</v>
      </c>
      <c r="C21" s="23">
        <v>2.1309330183366299E-2</v>
      </c>
      <c r="D21" s="23">
        <v>2.3039356259944899E-2</v>
      </c>
      <c r="E21" s="23">
        <v>1.9694095830482601E-2</v>
      </c>
      <c r="F21" s="23"/>
      <c r="G21" s="23">
        <v>2.7633335817804201E-2</v>
      </c>
      <c r="H21" s="23">
        <v>5.0450683473570797E-2</v>
      </c>
      <c r="I21" s="23">
        <v>3.0410452322213399E-2</v>
      </c>
      <c r="J21" s="23">
        <v>8.9745287088549095E-3</v>
      </c>
      <c r="K21" s="23">
        <v>0</v>
      </c>
      <c r="L21" s="23">
        <v>1.08136248746659E-2</v>
      </c>
      <c r="M21" s="23"/>
      <c r="N21" s="23">
        <v>2.48364424053737E-2</v>
      </c>
      <c r="O21" s="23">
        <v>2.5295901326625299E-2</v>
      </c>
      <c r="P21" s="23">
        <v>1.56631365188627E-2</v>
      </c>
      <c r="Q21" s="23">
        <v>1.05716797208837E-2</v>
      </c>
      <c r="R21" s="23">
        <v>6.2972638589105095E-2</v>
      </c>
      <c r="S21" s="23"/>
      <c r="T21" s="23">
        <v>2.66929098523657E-2</v>
      </c>
      <c r="U21" s="23">
        <v>1.80616789774171E-2</v>
      </c>
      <c r="V21" s="23"/>
      <c r="W21" s="23">
        <v>8.0222341612743893E-3</v>
      </c>
      <c r="X21" s="23">
        <v>2.47043830215329E-2</v>
      </c>
      <c r="Y21" s="23"/>
      <c r="Z21" s="23">
        <v>2.7000176317619098E-2</v>
      </c>
      <c r="AA21" s="23">
        <v>1.7825225274993198E-2</v>
      </c>
    </row>
    <row r="22" spans="2:27" x14ac:dyDescent="0.3">
      <c r="B22" s="16" t="s">
        <v>347</v>
      </c>
    </row>
    <row r="23" spans="2:27" x14ac:dyDescent="0.3">
      <c r="B23" t="s">
        <v>57</v>
      </c>
    </row>
    <row r="24" spans="2:27" x14ac:dyDescent="0.3">
      <c r="B24" t="s">
        <v>58</v>
      </c>
    </row>
    <row r="26" spans="2:27" x14ac:dyDescent="0.3">
      <c r="B2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A26"/>
  <sheetViews>
    <sheetView showGridLines="0" topLeftCell="A13"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370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1029</v>
      </c>
      <c r="D7" s="10">
        <v>518</v>
      </c>
      <c r="E7" s="10">
        <v>509</v>
      </c>
      <c r="F7" s="10"/>
      <c r="G7" s="10">
        <v>131</v>
      </c>
      <c r="H7" s="10">
        <v>177</v>
      </c>
      <c r="I7" s="10">
        <v>189</v>
      </c>
      <c r="J7" s="10">
        <v>164</v>
      </c>
      <c r="K7" s="10">
        <v>145</v>
      </c>
      <c r="L7" s="10">
        <v>223</v>
      </c>
      <c r="M7" s="10"/>
      <c r="N7" s="10">
        <v>273</v>
      </c>
      <c r="O7" s="10">
        <v>193</v>
      </c>
      <c r="P7" s="10">
        <v>183</v>
      </c>
      <c r="Q7" s="10">
        <v>95</v>
      </c>
      <c r="R7" s="10">
        <v>55</v>
      </c>
      <c r="S7" s="10"/>
      <c r="T7" s="10">
        <v>390</v>
      </c>
      <c r="U7" s="10">
        <v>639</v>
      </c>
      <c r="V7" s="10"/>
      <c r="W7" s="10">
        <v>181</v>
      </c>
      <c r="X7" s="10">
        <v>848</v>
      </c>
      <c r="Y7" s="10"/>
      <c r="Z7" s="10">
        <v>433</v>
      </c>
      <c r="AA7" s="10">
        <v>596</v>
      </c>
    </row>
    <row r="8" spans="2:27" ht="30" customHeight="1" x14ac:dyDescent="0.3">
      <c r="B8" s="11" t="s">
        <v>20</v>
      </c>
      <c r="C8" s="11">
        <v>1038</v>
      </c>
      <c r="D8" s="11">
        <v>516</v>
      </c>
      <c r="E8" s="11">
        <v>520</v>
      </c>
      <c r="F8" s="11"/>
      <c r="G8" s="11">
        <v>161</v>
      </c>
      <c r="H8" s="11">
        <v>185</v>
      </c>
      <c r="I8" s="11">
        <v>186</v>
      </c>
      <c r="J8" s="11">
        <v>158</v>
      </c>
      <c r="K8" s="11">
        <v>143</v>
      </c>
      <c r="L8" s="11">
        <v>204</v>
      </c>
      <c r="M8" s="11"/>
      <c r="N8" s="11">
        <v>273</v>
      </c>
      <c r="O8" s="11">
        <v>180</v>
      </c>
      <c r="P8" s="11">
        <v>184</v>
      </c>
      <c r="Q8" s="11">
        <v>96</v>
      </c>
      <c r="R8" s="11">
        <v>60</v>
      </c>
      <c r="S8" s="11"/>
      <c r="T8" s="11">
        <v>394</v>
      </c>
      <c r="U8" s="11">
        <v>645</v>
      </c>
      <c r="V8" s="11"/>
      <c r="W8" s="11">
        <v>176</v>
      </c>
      <c r="X8" s="11">
        <v>862</v>
      </c>
      <c r="Y8" s="11"/>
      <c r="Z8" s="11">
        <v>417</v>
      </c>
      <c r="AA8" s="11">
        <v>621</v>
      </c>
    </row>
    <row r="9" spans="2:27" x14ac:dyDescent="0.3">
      <c r="B9" s="15" t="s">
        <v>357</v>
      </c>
      <c r="C9" s="14">
        <v>0.47334196157904201</v>
      </c>
      <c r="D9" s="14">
        <v>0.51759834552225603</v>
      </c>
      <c r="E9" s="14">
        <v>0.43129194839553497</v>
      </c>
      <c r="F9" s="14"/>
      <c r="G9" s="14">
        <v>0.48435815461574</v>
      </c>
      <c r="H9" s="14">
        <v>0.46791553533437402</v>
      </c>
      <c r="I9" s="14">
        <v>0.46822151486906499</v>
      </c>
      <c r="J9" s="14">
        <v>0.45888738699863502</v>
      </c>
      <c r="K9" s="14">
        <v>0.46555875466632901</v>
      </c>
      <c r="L9" s="14">
        <v>0.49089532994856</v>
      </c>
      <c r="M9" s="14"/>
      <c r="N9" s="14">
        <v>0.50866068113166896</v>
      </c>
      <c r="O9" s="14">
        <v>0.46626227062863201</v>
      </c>
      <c r="P9" s="14">
        <v>0.50652569862357499</v>
      </c>
      <c r="Q9" s="14">
        <v>0.50452025036327397</v>
      </c>
      <c r="R9" s="14">
        <v>0.45414679936702002</v>
      </c>
      <c r="S9" s="14"/>
      <c r="T9" s="14">
        <v>0.46309735600885599</v>
      </c>
      <c r="U9" s="14">
        <v>0.47959451961712601</v>
      </c>
      <c r="V9" s="14"/>
      <c r="W9" s="14">
        <v>0.483511524251795</v>
      </c>
      <c r="X9" s="14">
        <v>0.47126484814205499</v>
      </c>
      <c r="Y9" s="14"/>
      <c r="Z9" s="14">
        <v>0.53014026891630095</v>
      </c>
      <c r="AA9" s="14">
        <v>0.43521160011717502</v>
      </c>
    </row>
    <row r="10" spans="2:27" x14ac:dyDescent="0.3">
      <c r="B10" s="15" t="s">
        <v>361</v>
      </c>
      <c r="C10" s="14">
        <v>0.42272493593871102</v>
      </c>
      <c r="D10" s="14">
        <v>0.46029420812412702</v>
      </c>
      <c r="E10" s="14">
        <v>0.38304994899932399</v>
      </c>
      <c r="F10" s="14"/>
      <c r="G10" s="14">
        <v>0.49862660477473197</v>
      </c>
      <c r="H10" s="14">
        <v>0.37588545414055902</v>
      </c>
      <c r="I10" s="14">
        <v>0.41372599550429501</v>
      </c>
      <c r="J10" s="14">
        <v>0.37465644256103797</v>
      </c>
      <c r="K10" s="14">
        <v>0.464851960706755</v>
      </c>
      <c r="L10" s="14">
        <v>0.421229756365471</v>
      </c>
      <c r="M10" s="14"/>
      <c r="N10" s="14">
        <v>0.46323446440432797</v>
      </c>
      <c r="O10" s="14">
        <v>0.43553290968006803</v>
      </c>
      <c r="P10" s="14">
        <v>0.44655585227972999</v>
      </c>
      <c r="Q10" s="14">
        <v>0.42831347389777402</v>
      </c>
      <c r="R10" s="14">
        <v>0.49134924618111903</v>
      </c>
      <c r="S10" s="14"/>
      <c r="T10" s="14">
        <v>0.384918955338935</v>
      </c>
      <c r="U10" s="14">
        <v>0.445798941693966</v>
      </c>
      <c r="V10" s="14"/>
      <c r="W10" s="14">
        <v>0.41654463306070799</v>
      </c>
      <c r="X10" s="14">
        <v>0.42398725080569599</v>
      </c>
      <c r="Y10" s="14"/>
      <c r="Z10" s="14">
        <v>0.46943335974274802</v>
      </c>
      <c r="AA10" s="14">
        <v>0.39136820778153902</v>
      </c>
    </row>
    <row r="11" spans="2:27" x14ac:dyDescent="0.3">
      <c r="B11" s="15" t="s">
        <v>358</v>
      </c>
      <c r="C11" s="14">
        <v>0.41540613898500101</v>
      </c>
      <c r="D11" s="14">
        <v>0.43154005618346403</v>
      </c>
      <c r="E11" s="14">
        <v>0.40106341138307</v>
      </c>
      <c r="F11" s="14"/>
      <c r="G11" s="14">
        <v>0.37093535404581701</v>
      </c>
      <c r="H11" s="14">
        <v>0.45241337068996001</v>
      </c>
      <c r="I11" s="14">
        <v>0.39888814528869598</v>
      </c>
      <c r="J11" s="14">
        <v>0.40457347064788202</v>
      </c>
      <c r="K11" s="14">
        <v>0.44990435027889603</v>
      </c>
      <c r="L11" s="14">
        <v>0.416261615518767</v>
      </c>
      <c r="M11" s="14"/>
      <c r="N11" s="14">
        <v>0.462147561308483</v>
      </c>
      <c r="O11" s="14">
        <v>0.43056651298958898</v>
      </c>
      <c r="P11" s="14">
        <v>0.426380144505843</v>
      </c>
      <c r="Q11" s="14">
        <v>0.51927039956230303</v>
      </c>
      <c r="R11" s="14">
        <v>0.31405103939600698</v>
      </c>
      <c r="S11" s="14"/>
      <c r="T11" s="14">
        <v>0.42195712595681001</v>
      </c>
      <c r="U11" s="14">
        <v>0.41140789562000701</v>
      </c>
      <c r="V11" s="14"/>
      <c r="W11" s="14">
        <v>0.41756534047584598</v>
      </c>
      <c r="X11" s="14">
        <v>0.41496512627146298</v>
      </c>
      <c r="Y11" s="14"/>
      <c r="Z11" s="14">
        <v>0.47461712473185702</v>
      </c>
      <c r="AA11" s="14">
        <v>0.37565607608902402</v>
      </c>
    </row>
    <row r="12" spans="2:27" x14ac:dyDescent="0.3">
      <c r="B12" s="15" t="s">
        <v>362</v>
      </c>
      <c r="C12" s="14">
        <v>0.28373024018341902</v>
      </c>
      <c r="D12" s="14">
        <v>0.317451790246152</v>
      </c>
      <c r="E12" s="14">
        <v>0.24731355563961599</v>
      </c>
      <c r="F12" s="14"/>
      <c r="G12" s="14">
        <v>0.279483957390045</v>
      </c>
      <c r="H12" s="14">
        <v>0.27625633971913299</v>
      </c>
      <c r="I12" s="14">
        <v>0.27385141393128098</v>
      </c>
      <c r="J12" s="14">
        <v>0.26102052021532202</v>
      </c>
      <c r="K12" s="14">
        <v>0.31019178773337303</v>
      </c>
      <c r="L12" s="14">
        <v>0.30191779796148099</v>
      </c>
      <c r="M12" s="14"/>
      <c r="N12" s="14">
        <v>0.31072505793321697</v>
      </c>
      <c r="O12" s="14">
        <v>0.28513174123887303</v>
      </c>
      <c r="P12" s="14">
        <v>0.28196578665184102</v>
      </c>
      <c r="Q12" s="14">
        <v>0.31639833735449402</v>
      </c>
      <c r="R12" s="14">
        <v>0.38035528012471198</v>
      </c>
      <c r="S12" s="14"/>
      <c r="T12" s="14">
        <v>0.25672433687798402</v>
      </c>
      <c r="U12" s="14">
        <v>0.30021266858256901</v>
      </c>
      <c r="V12" s="14"/>
      <c r="W12" s="14">
        <v>0.29340823009851202</v>
      </c>
      <c r="X12" s="14">
        <v>0.28175352952805099</v>
      </c>
      <c r="Y12" s="14"/>
      <c r="Z12" s="14">
        <v>0.33575141760106297</v>
      </c>
      <c r="AA12" s="14">
        <v>0.24880690546450801</v>
      </c>
    </row>
    <row r="13" spans="2:27" x14ac:dyDescent="0.3">
      <c r="B13" s="15" t="s">
        <v>359</v>
      </c>
      <c r="C13" s="14">
        <v>0.26092040430736801</v>
      </c>
      <c r="D13" s="14">
        <v>0.29020170331295603</v>
      </c>
      <c r="E13" s="14">
        <v>0.23288655237050801</v>
      </c>
      <c r="F13" s="14"/>
      <c r="G13" s="14">
        <v>0.25597477721388101</v>
      </c>
      <c r="H13" s="14">
        <v>0.25288983614146299</v>
      </c>
      <c r="I13" s="14">
        <v>0.28143029804117298</v>
      </c>
      <c r="J13" s="14">
        <v>0.29330550618866102</v>
      </c>
      <c r="K13" s="14">
        <v>0.24092228189189799</v>
      </c>
      <c r="L13" s="14">
        <v>0.242292147571184</v>
      </c>
      <c r="M13" s="14"/>
      <c r="N13" s="14">
        <v>0.28382322168353102</v>
      </c>
      <c r="O13" s="14">
        <v>0.32044296729760302</v>
      </c>
      <c r="P13" s="14">
        <v>0.31705583170917001</v>
      </c>
      <c r="Q13" s="14">
        <v>0.291496273759701</v>
      </c>
      <c r="R13" s="14">
        <v>0.18953286360503499</v>
      </c>
      <c r="S13" s="14"/>
      <c r="T13" s="14">
        <v>0.29181665200523199</v>
      </c>
      <c r="U13" s="14">
        <v>0.242063594197263</v>
      </c>
      <c r="V13" s="14"/>
      <c r="W13" s="14">
        <v>0.225715968165667</v>
      </c>
      <c r="X13" s="14">
        <v>0.26811084205818703</v>
      </c>
      <c r="Y13" s="14"/>
      <c r="Z13" s="14">
        <v>0.30280262956478299</v>
      </c>
      <c r="AA13" s="14">
        <v>0.23280364409460499</v>
      </c>
    </row>
    <row r="14" spans="2:27" x14ac:dyDescent="0.3">
      <c r="B14" s="15" t="s">
        <v>52</v>
      </c>
      <c r="C14" s="14">
        <v>0.15734412774308701</v>
      </c>
      <c r="D14" s="14">
        <v>0.11647948945439</v>
      </c>
      <c r="E14" s="14">
        <v>0.198586964002886</v>
      </c>
      <c r="F14" s="14"/>
      <c r="G14" s="14">
        <v>6.6661263755091293E-2</v>
      </c>
      <c r="H14" s="14">
        <v>9.54766612417213E-2</v>
      </c>
      <c r="I14" s="14">
        <v>0.157384943359864</v>
      </c>
      <c r="J14" s="14">
        <v>0.19533962264920299</v>
      </c>
      <c r="K14" s="14">
        <v>0.22586613683898801</v>
      </c>
      <c r="L14" s="14">
        <v>0.20736404907466799</v>
      </c>
      <c r="M14" s="14"/>
      <c r="N14" s="14">
        <v>8.9300554489900305E-2</v>
      </c>
      <c r="O14" s="14">
        <v>0.151624161362645</v>
      </c>
      <c r="P14" s="14">
        <v>0.126899489870541</v>
      </c>
      <c r="Q14" s="14">
        <v>0.10720879854203701</v>
      </c>
      <c r="R14" s="14">
        <v>0.11135971695458</v>
      </c>
      <c r="S14" s="14"/>
      <c r="T14" s="14">
        <v>0.162512714025462</v>
      </c>
      <c r="U14" s="14">
        <v>0.15418960066207801</v>
      </c>
      <c r="V14" s="14"/>
      <c r="W14" s="14">
        <v>0.224839415985713</v>
      </c>
      <c r="X14" s="14">
        <v>0.14355834612656801</v>
      </c>
      <c r="Y14" s="14"/>
      <c r="Z14" s="14">
        <v>9.4717470735500894E-2</v>
      </c>
      <c r="AA14" s="14">
        <v>0.199387230448035</v>
      </c>
    </row>
    <row r="15" spans="2:27" x14ac:dyDescent="0.3">
      <c r="B15" s="15" t="s">
        <v>360</v>
      </c>
      <c r="C15" s="14">
        <v>0.11288219338703</v>
      </c>
      <c r="D15" s="14">
        <v>0.13163872835068199</v>
      </c>
      <c r="E15" s="14">
        <v>9.4704258479195697E-2</v>
      </c>
      <c r="F15" s="14"/>
      <c r="G15" s="14">
        <v>0.101737035911258</v>
      </c>
      <c r="H15" s="14">
        <v>0.15874160938922799</v>
      </c>
      <c r="I15" s="14">
        <v>8.8242081829484106E-2</v>
      </c>
      <c r="J15" s="14">
        <v>0.138802838472911</v>
      </c>
      <c r="K15" s="14">
        <v>0.115646164554014</v>
      </c>
      <c r="L15" s="14">
        <v>8.0603305842086304E-2</v>
      </c>
      <c r="M15" s="14"/>
      <c r="N15" s="14">
        <v>0.14652577989812399</v>
      </c>
      <c r="O15" s="14">
        <v>9.4463139775455798E-2</v>
      </c>
      <c r="P15" s="14">
        <v>0.14968036297925799</v>
      </c>
      <c r="Q15" s="14">
        <v>7.1268599107095099E-2</v>
      </c>
      <c r="R15" s="14">
        <v>0.14443648352632901</v>
      </c>
      <c r="S15" s="14"/>
      <c r="T15" s="14">
        <v>0.129856265645379</v>
      </c>
      <c r="U15" s="14">
        <v>0.102522461017554</v>
      </c>
      <c r="V15" s="14"/>
      <c r="W15" s="14">
        <v>9.4349409712458601E-2</v>
      </c>
      <c r="X15" s="14">
        <v>0.116667478480789</v>
      </c>
      <c r="Y15" s="14"/>
      <c r="Z15" s="14">
        <v>0.11024653278345101</v>
      </c>
      <c r="AA15" s="14">
        <v>0.114651589276039</v>
      </c>
    </row>
    <row r="16" spans="2:27" x14ac:dyDescent="0.3">
      <c r="B16" s="15" t="s">
        <v>363</v>
      </c>
      <c r="C16" s="14">
        <v>5.4215962933977298E-2</v>
      </c>
      <c r="D16" s="14">
        <v>4.6170286659054802E-2</v>
      </c>
      <c r="E16" s="14">
        <v>6.2430528639307703E-2</v>
      </c>
      <c r="F16" s="14"/>
      <c r="G16" s="14">
        <v>9.6944836463891598E-2</v>
      </c>
      <c r="H16" s="14">
        <v>9.6986925082597306E-2</v>
      </c>
      <c r="I16" s="14">
        <v>6.9570515099823801E-2</v>
      </c>
      <c r="J16" s="14">
        <v>2.2725484900486599E-2</v>
      </c>
      <c r="K16" s="14">
        <v>1.8172271484526499E-2</v>
      </c>
      <c r="L16" s="14">
        <v>1.74559121273439E-2</v>
      </c>
      <c r="M16" s="14"/>
      <c r="N16" s="14">
        <v>8.2285894234425394E-2</v>
      </c>
      <c r="O16" s="14">
        <v>5.35920043635831E-2</v>
      </c>
      <c r="P16" s="14">
        <v>5.1578501040611499E-2</v>
      </c>
      <c r="Q16" s="14">
        <v>8.1667574704768195E-2</v>
      </c>
      <c r="R16" s="14">
        <v>2.97284742358996E-2</v>
      </c>
      <c r="S16" s="14"/>
      <c r="T16" s="14">
        <v>6.6597128788246807E-2</v>
      </c>
      <c r="U16" s="14">
        <v>4.6659404748051601E-2</v>
      </c>
      <c r="V16" s="14"/>
      <c r="W16" s="14">
        <v>1.34738516937519E-2</v>
      </c>
      <c r="X16" s="14">
        <v>6.2537460075150306E-2</v>
      </c>
      <c r="Y16" s="14"/>
      <c r="Z16" s="14">
        <v>6.1021634872010899E-2</v>
      </c>
      <c r="AA16" s="14">
        <v>4.9647116727923601E-2</v>
      </c>
    </row>
    <row r="17" spans="2:27" x14ac:dyDescent="0.3">
      <c r="B17" s="15" t="s">
        <v>364</v>
      </c>
      <c r="C17" s="14">
        <v>5.2226100887455003E-2</v>
      </c>
      <c r="D17" s="14">
        <v>5.72788398142886E-2</v>
      </c>
      <c r="E17" s="14">
        <v>4.7417886273880501E-2</v>
      </c>
      <c r="F17" s="14"/>
      <c r="G17" s="14">
        <v>7.53888318890229E-2</v>
      </c>
      <c r="H17" s="14">
        <v>6.1961502594045703E-2</v>
      </c>
      <c r="I17" s="14">
        <v>5.1631027313569097E-2</v>
      </c>
      <c r="J17" s="14">
        <v>3.6680571525735201E-2</v>
      </c>
      <c r="K17" s="14">
        <v>4.6330740520717797E-2</v>
      </c>
      <c r="L17" s="14">
        <v>4.18703230670485E-2</v>
      </c>
      <c r="M17" s="14"/>
      <c r="N17" s="14">
        <v>3.7350211215640097E-2</v>
      </c>
      <c r="O17" s="14">
        <v>4.2229030889194198E-2</v>
      </c>
      <c r="P17" s="14">
        <v>5.7415181941606101E-2</v>
      </c>
      <c r="Q17" s="14">
        <v>6.8669282429634396E-2</v>
      </c>
      <c r="R17" s="14">
        <v>7.1992095906814005E-2</v>
      </c>
      <c r="S17" s="14"/>
      <c r="T17" s="14">
        <v>4.3843707971887497E-2</v>
      </c>
      <c r="U17" s="14">
        <v>5.7342100507307703E-2</v>
      </c>
      <c r="V17" s="14"/>
      <c r="W17" s="14">
        <v>2.9501460894277201E-2</v>
      </c>
      <c r="X17" s="14">
        <v>5.6867564497978702E-2</v>
      </c>
      <c r="Y17" s="14"/>
      <c r="Z17" s="14">
        <v>5.9803933332577101E-2</v>
      </c>
      <c r="AA17" s="14">
        <v>4.7138880796295302E-2</v>
      </c>
    </row>
    <row r="18" spans="2:27" x14ac:dyDescent="0.3">
      <c r="B18" s="15" t="s">
        <v>368</v>
      </c>
      <c r="C18" s="14">
        <v>3.7170993818222198E-2</v>
      </c>
      <c r="D18" s="14">
        <v>3.93277017132177E-2</v>
      </c>
      <c r="E18" s="14">
        <v>3.2714969678774401E-2</v>
      </c>
      <c r="F18" s="14"/>
      <c r="G18" s="14">
        <v>6.0731038878323901E-2</v>
      </c>
      <c r="H18" s="14">
        <v>5.4905204568172099E-2</v>
      </c>
      <c r="I18" s="14">
        <v>2.0040317710549101E-2</v>
      </c>
      <c r="J18" s="14">
        <v>2.25690734401344E-2</v>
      </c>
      <c r="K18" s="14">
        <v>2.8294351745869199E-2</v>
      </c>
      <c r="L18" s="14">
        <v>3.5701751283641801E-2</v>
      </c>
      <c r="M18" s="14"/>
      <c r="N18" s="14">
        <v>4.1284931324560903E-2</v>
      </c>
      <c r="O18" s="14">
        <v>5.6279515261187199E-2</v>
      </c>
      <c r="P18" s="14">
        <v>3.22346826173463E-2</v>
      </c>
      <c r="Q18" s="14">
        <v>1.95063429195017E-2</v>
      </c>
      <c r="R18" s="14">
        <v>5.2229787501698002E-2</v>
      </c>
      <c r="S18" s="14"/>
      <c r="T18" s="14">
        <v>3.5638264205907703E-2</v>
      </c>
      <c r="U18" s="14">
        <v>3.8106459882975001E-2</v>
      </c>
      <c r="V18" s="14"/>
      <c r="W18" s="14">
        <v>3.2132999174130497E-2</v>
      </c>
      <c r="X18" s="14">
        <v>3.8199994445628598E-2</v>
      </c>
      <c r="Y18" s="14"/>
      <c r="Z18" s="14">
        <v>4.6790947843349397E-2</v>
      </c>
      <c r="AA18" s="14">
        <v>3.0712837907931299E-2</v>
      </c>
    </row>
    <row r="19" spans="2:27" x14ac:dyDescent="0.3">
      <c r="B19" s="15" t="s">
        <v>366</v>
      </c>
      <c r="C19" s="14">
        <v>3.6772490534065401E-2</v>
      </c>
      <c r="D19" s="14">
        <v>4.4856519261812201E-2</v>
      </c>
      <c r="E19" s="14">
        <v>2.8889563062276601E-2</v>
      </c>
      <c r="F19" s="14"/>
      <c r="G19" s="14">
        <v>6.2105188428372697E-2</v>
      </c>
      <c r="H19" s="14">
        <v>5.2810987932020798E-2</v>
      </c>
      <c r="I19" s="14">
        <v>3.2540651659778597E-2</v>
      </c>
      <c r="J19" s="14">
        <v>3.4624532666436399E-2</v>
      </c>
      <c r="K19" s="14">
        <v>9.3743584619775493E-3</v>
      </c>
      <c r="L19" s="14">
        <v>2.6998450090241901E-2</v>
      </c>
      <c r="M19" s="14"/>
      <c r="N19" s="14">
        <v>4.9709576591146998E-2</v>
      </c>
      <c r="O19" s="14">
        <v>2.9959459589288501E-2</v>
      </c>
      <c r="P19" s="14">
        <v>3.8770836247876E-2</v>
      </c>
      <c r="Q19" s="14">
        <v>8.6202987408769607E-3</v>
      </c>
      <c r="R19" s="14">
        <v>6.6928170741801699E-2</v>
      </c>
      <c r="S19" s="14"/>
      <c r="T19" s="14">
        <v>4.5475743711053097E-2</v>
      </c>
      <c r="U19" s="14">
        <v>3.1460661275589601E-2</v>
      </c>
      <c r="V19" s="14"/>
      <c r="W19" s="14">
        <v>2.0095405825533898E-2</v>
      </c>
      <c r="X19" s="14">
        <v>4.0178752715887001E-2</v>
      </c>
      <c r="Y19" s="14"/>
      <c r="Z19" s="14">
        <v>3.4088919059378497E-2</v>
      </c>
      <c r="AA19" s="14">
        <v>3.8574050389202898E-2</v>
      </c>
    </row>
    <row r="20" spans="2:27" x14ac:dyDescent="0.3">
      <c r="B20" s="15" t="s">
        <v>365</v>
      </c>
      <c r="C20" s="14">
        <v>3.4371307829706897E-2</v>
      </c>
      <c r="D20" s="14">
        <v>3.5682478236527003E-2</v>
      </c>
      <c r="E20" s="14">
        <v>3.32081911021221E-2</v>
      </c>
      <c r="F20" s="14"/>
      <c r="G20" s="14">
        <v>6.0972594380735698E-2</v>
      </c>
      <c r="H20" s="14">
        <v>5.0268702996753303E-2</v>
      </c>
      <c r="I20" s="14">
        <v>2.6689309474079301E-2</v>
      </c>
      <c r="J20" s="14">
        <v>3.2986925417614103E-2</v>
      </c>
      <c r="K20" s="14">
        <v>1.7515997166230299E-2</v>
      </c>
      <c r="L20" s="14">
        <v>1.8893583232617299E-2</v>
      </c>
      <c r="M20" s="14"/>
      <c r="N20" s="14">
        <v>2.36235332629889E-2</v>
      </c>
      <c r="O20" s="14">
        <v>2.2948152217581799E-2</v>
      </c>
      <c r="P20" s="14">
        <v>4.1063919607978498E-2</v>
      </c>
      <c r="Q20" s="14">
        <v>4.4576776820338899E-2</v>
      </c>
      <c r="R20" s="14">
        <v>9.6679620754468301E-2</v>
      </c>
      <c r="S20" s="14"/>
      <c r="T20" s="14">
        <v>4.2217222825172998E-2</v>
      </c>
      <c r="U20" s="14">
        <v>2.9582735098923198E-2</v>
      </c>
      <c r="V20" s="14"/>
      <c r="W20" s="14">
        <v>1.52784680115683E-2</v>
      </c>
      <c r="X20" s="14">
        <v>3.8270983303732201E-2</v>
      </c>
      <c r="Y20" s="14"/>
      <c r="Z20" s="14">
        <v>2.4063249595293101E-2</v>
      </c>
      <c r="AA20" s="14">
        <v>4.1291408179076602E-2</v>
      </c>
    </row>
    <row r="21" spans="2:27" x14ac:dyDescent="0.3">
      <c r="B21" s="15" t="s">
        <v>367</v>
      </c>
      <c r="C21" s="23">
        <v>2.76888026082804E-2</v>
      </c>
      <c r="D21" s="23">
        <v>2.42939251117643E-2</v>
      </c>
      <c r="E21" s="23">
        <v>3.1174498804825899E-2</v>
      </c>
      <c r="F21" s="23"/>
      <c r="G21" s="23">
        <v>7.5494457292851203E-2</v>
      </c>
      <c r="H21" s="23">
        <v>3.9310669414135697E-2</v>
      </c>
      <c r="I21" s="23">
        <v>1.9780404450251102E-2</v>
      </c>
      <c r="J21" s="23">
        <v>0</v>
      </c>
      <c r="K21" s="23">
        <v>8.8960282043054999E-3</v>
      </c>
      <c r="L21" s="23">
        <v>2.13132384301104E-2</v>
      </c>
      <c r="M21" s="23"/>
      <c r="N21" s="23">
        <v>3.4547251829087501E-2</v>
      </c>
      <c r="O21" s="23">
        <v>1.3412479220812E-2</v>
      </c>
      <c r="P21" s="23">
        <v>2.9833187285863001E-2</v>
      </c>
      <c r="Q21" s="23">
        <v>1.08020686084344E-2</v>
      </c>
      <c r="R21" s="23">
        <v>8.5988951134149796E-2</v>
      </c>
      <c r="S21" s="23"/>
      <c r="T21" s="23">
        <v>2.0278423805363498E-2</v>
      </c>
      <c r="U21" s="23">
        <v>3.2211555898487003E-2</v>
      </c>
      <c r="V21" s="23"/>
      <c r="W21" s="23">
        <v>2.0141823639602999E-2</v>
      </c>
      <c r="X21" s="23">
        <v>2.9230258414093799E-2</v>
      </c>
      <c r="Y21" s="23"/>
      <c r="Z21" s="23">
        <v>2.92585287809661E-2</v>
      </c>
      <c r="AA21" s="23">
        <v>2.6634999613672598E-2</v>
      </c>
    </row>
    <row r="22" spans="2:27" x14ac:dyDescent="0.3">
      <c r="B22" s="16" t="s">
        <v>347</v>
      </c>
    </row>
    <row r="23" spans="2:27" x14ac:dyDescent="0.3">
      <c r="B23" t="s">
        <v>57</v>
      </c>
    </row>
    <row r="24" spans="2:27" x14ac:dyDescent="0.3">
      <c r="B24" t="s">
        <v>58</v>
      </c>
    </row>
    <row r="26" spans="2:27" x14ac:dyDescent="0.3">
      <c r="B2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A26"/>
  <sheetViews>
    <sheetView showGridLines="0" topLeftCell="A13"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371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1025</v>
      </c>
      <c r="D7" s="10">
        <v>515</v>
      </c>
      <c r="E7" s="10">
        <v>509</v>
      </c>
      <c r="F7" s="10"/>
      <c r="G7" s="10">
        <v>107</v>
      </c>
      <c r="H7" s="10">
        <v>174</v>
      </c>
      <c r="I7" s="10">
        <v>161</v>
      </c>
      <c r="J7" s="10">
        <v>188</v>
      </c>
      <c r="K7" s="10">
        <v>149</v>
      </c>
      <c r="L7" s="10">
        <v>246</v>
      </c>
      <c r="M7" s="10"/>
      <c r="N7" s="10">
        <v>232</v>
      </c>
      <c r="O7" s="10">
        <v>225</v>
      </c>
      <c r="P7" s="10">
        <v>171</v>
      </c>
      <c r="Q7" s="10">
        <v>92</v>
      </c>
      <c r="R7" s="10">
        <v>63</v>
      </c>
      <c r="S7" s="10"/>
      <c r="T7" s="10">
        <v>390</v>
      </c>
      <c r="U7" s="10">
        <v>635</v>
      </c>
      <c r="V7" s="10"/>
      <c r="W7" s="10">
        <v>194</v>
      </c>
      <c r="X7" s="10">
        <v>831</v>
      </c>
      <c r="Y7" s="10"/>
      <c r="Z7" s="10">
        <v>431</v>
      </c>
      <c r="AA7" s="10">
        <v>594</v>
      </c>
    </row>
    <row r="8" spans="2:27" ht="30" customHeight="1" x14ac:dyDescent="0.3">
      <c r="B8" s="11" t="s">
        <v>20</v>
      </c>
      <c r="C8" s="11">
        <v>1020</v>
      </c>
      <c r="D8" s="11">
        <v>501</v>
      </c>
      <c r="E8" s="11">
        <v>517</v>
      </c>
      <c r="F8" s="11"/>
      <c r="G8" s="11">
        <v>130</v>
      </c>
      <c r="H8" s="11">
        <v>177</v>
      </c>
      <c r="I8" s="11">
        <v>157</v>
      </c>
      <c r="J8" s="11">
        <v>184</v>
      </c>
      <c r="K8" s="11">
        <v>145</v>
      </c>
      <c r="L8" s="11">
        <v>227</v>
      </c>
      <c r="M8" s="11"/>
      <c r="N8" s="11">
        <v>228</v>
      </c>
      <c r="O8" s="11">
        <v>212</v>
      </c>
      <c r="P8" s="11">
        <v>170</v>
      </c>
      <c r="Q8" s="11">
        <v>90</v>
      </c>
      <c r="R8" s="11">
        <v>66</v>
      </c>
      <c r="S8" s="11"/>
      <c r="T8" s="11">
        <v>386</v>
      </c>
      <c r="U8" s="11">
        <v>634</v>
      </c>
      <c r="V8" s="11"/>
      <c r="W8" s="11">
        <v>187</v>
      </c>
      <c r="X8" s="11">
        <v>833</v>
      </c>
      <c r="Y8" s="11"/>
      <c r="Z8" s="11">
        <v>405</v>
      </c>
      <c r="AA8" s="11">
        <v>615</v>
      </c>
    </row>
    <row r="9" spans="2:27" x14ac:dyDescent="0.3">
      <c r="B9" s="15" t="s">
        <v>358</v>
      </c>
      <c r="C9" s="14">
        <v>0.53384542461251205</v>
      </c>
      <c r="D9" s="14">
        <v>0.519303982964328</v>
      </c>
      <c r="E9" s="14">
        <v>0.54717803389542097</v>
      </c>
      <c r="F9" s="14"/>
      <c r="G9" s="14">
        <v>0.37501358614369801</v>
      </c>
      <c r="H9" s="14">
        <v>0.47603091310378798</v>
      </c>
      <c r="I9" s="14">
        <v>0.45929630238244701</v>
      </c>
      <c r="J9" s="14">
        <v>0.54440820869786199</v>
      </c>
      <c r="K9" s="14">
        <v>0.59119371590188396</v>
      </c>
      <c r="L9" s="14">
        <v>0.676270523782323</v>
      </c>
      <c r="M9" s="14"/>
      <c r="N9" s="14">
        <v>0.50115998089625502</v>
      </c>
      <c r="O9" s="14">
        <v>0.61186145496229405</v>
      </c>
      <c r="P9" s="14">
        <v>0.53732126075781605</v>
      </c>
      <c r="Q9" s="14">
        <v>0.50296668180736104</v>
      </c>
      <c r="R9" s="14">
        <v>0.55626696623559202</v>
      </c>
      <c r="S9" s="14"/>
      <c r="T9" s="14">
        <v>0.518172280937646</v>
      </c>
      <c r="U9" s="14">
        <v>0.54339243208271504</v>
      </c>
      <c r="V9" s="14"/>
      <c r="W9" s="14">
        <v>0.65696726586092402</v>
      </c>
      <c r="X9" s="14">
        <v>0.50627584389282199</v>
      </c>
      <c r="Y9" s="14"/>
      <c r="Z9" s="14">
        <v>0.54599409206683203</v>
      </c>
      <c r="AA9" s="14">
        <v>0.52584054315197604</v>
      </c>
    </row>
    <row r="10" spans="2:27" x14ac:dyDescent="0.3">
      <c r="B10" s="15" t="s">
        <v>357</v>
      </c>
      <c r="C10" s="14">
        <v>0.51695520859688904</v>
      </c>
      <c r="D10" s="14">
        <v>0.49797982396588403</v>
      </c>
      <c r="E10" s="14">
        <v>0.53617957345235301</v>
      </c>
      <c r="F10" s="14"/>
      <c r="G10" s="14">
        <v>0.47728620958594697</v>
      </c>
      <c r="H10" s="14">
        <v>0.37995103641557898</v>
      </c>
      <c r="I10" s="14">
        <v>0.52452038889725705</v>
      </c>
      <c r="J10" s="14">
        <v>0.49909077841180499</v>
      </c>
      <c r="K10" s="14">
        <v>0.60245849446501198</v>
      </c>
      <c r="L10" s="14">
        <v>0.60119480687688598</v>
      </c>
      <c r="M10" s="14"/>
      <c r="N10" s="14">
        <v>0.52063845630619698</v>
      </c>
      <c r="O10" s="14">
        <v>0.54968770753690099</v>
      </c>
      <c r="P10" s="14">
        <v>0.50596309058315903</v>
      </c>
      <c r="Q10" s="14">
        <v>0.53362563115668105</v>
      </c>
      <c r="R10" s="14">
        <v>0.59689443927371899</v>
      </c>
      <c r="S10" s="14"/>
      <c r="T10" s="14">
        <v>0.49710830559855601</v>
      </c>
      <c r="U10" s="14">
        <v>0.52904458486473604</v>
      </c>
      <c r="V10" s="14"/>
      <c r="W10" s="14">
        <v>0.58620894772419296</v>
      </c>
      <c r="X10" s="14">
        <v>0.50144783369369605</v>
      </c>
      <c r="Y10" s="14"/>
      <c r="Z10" s="14">
        <v>0.51893035637607898</v>
      </c>
      <c r="AA10" s="14">
        <v>0.51565376348787495</v>
      </c>
    </row>
    <row r="11" spans="2:27" x14ac:dyDescent="0.3">
      <c r="B11" s="15" t="s">
        <v>359</v>
      </c>
      <c r="C11" s="14">
        <v>0.34702931708645901</v>
      </c>
      <c r="D11" s="14">
        <v>0.33463048408019103</v>
      </c>
      <c r="E11" s="14">
        <v>0.35798272475645498</v>
      </c>
      <c r="F11" s="14"/>
      <c r="G11" s="14">
        <v>0.36477868229707999</v>
      </c>
      <c r="H11" s="14">
        <v>0.302944587726099</v>
      </c>
      <c r="I11" s="14">
        <v>0.27520227949827802</v>
      </c>
      <c r="J11" s="14">
        <v>0.32770178824946999</v>
      </c>
      <c r="K11" s="14">
        <v>0.28913526445971899</v>
      </c>
      <c r="L11" s="14">
        <v>0.47364266801299099</v>
      </c>
      <c r="M11" s="14"/>
      <c r="N11" s="14">
        <v>0.39501001948685199</v>
      </c>
      <c r="O11" s="14">
        <v>0.42011781382424701</v>
      </c>
      <c r="P11" s="14">
        <v>0.35155383306898702</v>
      </c>
      <c r="Q11" s="14">
        <v>0.27249448803557802</v>
      </c>
      <c r="R11" s="14">
        <v>0.290341271315251</v>
      </c>
      <c r="S11" s="14"/>
      <c r="T11" s="14">
        <v>0.31364231165093398</v>
      </c>
      <c r="U11" s="14">
        <v>0.36736639794993697</v>
      </c>
      <c r="V11" s="14"/>
      <c r="W11" s="14">
        <v>0.43631724211225797</v>
      </c>
      <c r="X11" s="14">
        <v>0.32703586481729002</v>
      </c>
      <c r="Y11" s="14"/>
      <c r="Z11" s="14">
        <v>0.35935825846750002</v>
      </c>
      <c r="AA11" s="14">
        <v>0.33890565128852601</v>
      </c>
    </row>
    <row r="12" spans="2:27" x14ac:dyDescent="0.3">
      <c r="B12" s="15" t="s">
        <v>361</v>
      </c>
      <c r="C12" s="14">
        <v>0.34017538630385102</v>
      </c>
      <c r="D12" s="14">
        <v>0.36817151876859699</v>
      </c>
      <c r="E12" s="14">
        <v>0.31197890776249398</v>
      </c>
      <c r="F12" s="14"/>
      <c r="G12" s="14">
        <v>0.28138534163418999</v>
      </c>
      <c r="H12" s="14">
        <v>0.29832924930870902</v>
      </c>
      <c r="I12" s="14">
        <v>0.37733890996277802</v>
      </c>
      <c r="J12" s="14">
        <v>0.37629402710901499</v>
      </c>
      <c r="K12" s="14">
        <v>0.39999604172427999</v>
      </c>
      <c r="L12" s="14">
        <v>0.31322465012372103</v>
      </c>
      <c r="M12" s="14"/>
      <c r="N12" s="14">
        <v>0.35748015745128098</v>
      </c>
      <c r="O12" s="14">
        <v>0.380731648023238</v>
      </c>
      <c r="P12" s="14">
        <v>0.33565833423227498</v>
      </c>
      <c r="Q12" s="14">
        <v>0.33118529238283601</v>
      </c>
      <c r="R12" s="14">
        <v>0.26083952450537101</v>
      </c>
      <c r="S12" s="14"/>
      <c r="T12" s="14">
        <v>0.32470893308154603</v>
      </c>
      <c r="U12" s="14">
        <v>0.34959649208288401</v>
      </c>
      <c r="V12" s="14"/>
      <c r="W12" s="14">
        <v>0.32592861007215401</v>
      </c>
      <c r="X12" s="14">
        <v>0.34336554040918699</v>
      </c>
      <c r="Y12" s="14"/>
      <c r="Z12" s="14">
        <v>0.33723870025470698</v>
      </c>
      <c r="AA12" s="14">
        <v>0.34211039883083</v>
      </c>
    </row>
    <row r="13" spans="2:27" x14ac:dyDescent="0.3">
      <c r="B13" s="15" t="s">
        <v>362</v>
      </c>
      <c r="C13" s="14">
        <v>0.25820053905394602</v>
      </c>
      <c r="D13" s="14">
        <v>0.27870423615125001</v>
      </c>
      <c r="E13" s="14">
        <v>0.23875355558030401</v>
      </c>
      <c r="F13" s="14"/>
      <c r="G13" s="14">
        <v>0.23142641013926599</v>
      </c>
      <c r="H13" s="14">
        <v>0.24424385619519601</v>
      </c>
      <c r="I13" s="14">
        <v>0.210493992423161</v>
      </c>
      <c r="J13" s="14">
        <v>0.21336336879010701</v>
      </c>
      <c r="K13" s="14">
        <v>0.27134602685717601</v>
      </c>
      <c r="L13" s="14">
        <v>0.34543742319930998</v>
      </c>
      <c r="M13" s="14"/>
      <c r="N13" s="14">
        <v>0.31183309830435801</v>
      </c>
      <c r="O13" s="14">
        <v>0.28869356814587999</v>
      </c>
      <c r="P13" s="14">
        <v>0.26196611043674001</v>
      </c>
      <c r="Q13" s="14">
        <v>0.214849404986758</v>
      </c>
      <c r="R13" s="14">
        <v>0.21602621668322899</v>
      </c>
      <c r="S13" s="14"/>
      <c r="T13" s="14">
        <v>0.26489219348135401</v>
      </c>
      <c r="U13" s="14">
        <v>0.254124440720915</v>
      </c>
      <c r="V13" s="14"/>
      <c r="W13" s="14">
        <v>0.34846273534496502</v>
      </c>
      <c r="X13" s="14">
        <v>0.23798892687084899</v>
      </c>
      <c r="Y13" s="14"/>
      <c r="Z13" s="14">
        <v>0.27229609537438199</v>
      </c>
      <c r="AA13" s="14">
        <v>0.248912832571761</v>
      </c>
    </row>
    <row r="14" spans="2:27" x14ac:dyDescent="0.3">
      <c r="B14" s="15" t="s">
        <v>360</v>
      </c>
      <c r="C14" s="14">
        <v>0.13323978325281299</v>
      </c>
      <c r="D14" s="14">
        <v>0.15138080999779499</v>
      </c>
      <c r="E14" s="14">
        <v>0.11587917014785901</v>
      </c>
      <c r="F14" s="14"/>
      <c r="G14" s="14">
        <v>0.109043540898545</v>
      </c>
      <c r="H14" s="14">
        <v>0.12091542162185399</v>
      </c>
      <c r="I14" s="14">
        <v>0.135423044383993</v>
      </c>
      <c r="J14" s="14">
        <v>0.128340017053406</v>
      </c>
      <c r="K14" s="14">
        <v>0.115307742494082</v>
      </c>
      <c r="L14" s="14">
        <v>0.17063518802039099</v>
      </c>
      <c r="M14" s="14"/>
      <c r="N14" s="14">
        <v>0.118445268284962</v>
      </c>
      <c r="O14" s="14">
        <v>0.17527706612341901</v>
      </c>
      <c r="P14" s="14">
        <v>0.15838768546809001</v>
      </c>
      <c r="Q14" s="14">
        <v>0.124326620218421</v>
      </c>
      <c r="R14" s="14">
        <v>0.110057328199464</v>
      </c>
      <c r="S14" s="14"/>
      <c r="T14" s="14">
        <v>0.131934250166449</v>
      </c>
      <c r="U14" s="14">
        <v>0.134035024742758</v>
      </c>
      <c r="V14" s="14"/>
      <c r="W14" s="14">
        <v>0.17124243333464401</v>
      </c>
      <c r="X14" s="14">
        <v>0.124730187243124</v>
      </c>
      <c r="Y14" s="14"/>
      <c r="Z14" s="14">
        <v>0.13640151142421</v>
      </c>
      <c r="AA14" s="14">
        <v>0.13115648816570699</v>
      </c>
    </row>
    <row r="15" spans="2:27" x14ac:dyDescent="0.3">
      <c r="B15" s="15" t="s">
        <v>52</v>
      </c>
      <c r="C15" s="14">
        <v>0.132552240149683</v>
      </c>
      <c r="D15" s="14">
        <v>0.13796855625106999</v>
      </c>
      <c r="E15" s="14">
        <v>0.12751950825482999</v>
      </c>
      <c r="F15" s="14"/>
      <c r="G15" s="14">
        <v>0.109635405016836</v>
      </c>
      <c r="H15" s="14">
        <v>0.13909736897694699</v>
      </c>
      <c r="I15" s="14">
        <v>0.143117019979316</v>
      </c>
      <c r="J15" s="14">
        <v>0.14223138057040899</v>
      </c>
      <c r="K15" s="14">
        <v>0.15228989569215401</v>
      </c>
      <c r="L15" s="14">
        <v>0.112788943548483</v>
      </c>
      <c r="M15" s="14"/>
      <c r="N15" s="14">
        <v>9.0784050749206896E-2</v>
      </c>
      <c r="O15" s="14">
        <v>9.9086308042619906E-2</v>
      </c>
      <c r="P15" s="14">
        <v>9.8664807105813296E-2</v>
      </c>
      <c r="Q15" s="14">
        <v>0.12419197111065</v>
      </c>
      <c r="R15" s="14">
        <v>9.2295882480490504E-2</v>
      </c>
      <c r="S15" s="14"/>
      <c r="T15" s="14">
        <v>0.11745594348671</v>
      </c>
      <c r="U15" s="14">
        <v>0.14174787186234999</v>
      </c>
      <c r="V15" s="14"/>
      <c r="W15" s="14">
        <v>0.10972710535423399</v>
      </c>
      <c r="X15" s="14">
        <v>0.137663269921494</v>
      </c>
      <c r="Y15" s="14"/>
      <c r="Z15" s="14">
        <v>9.1889057614896796E-2</v>
      </c>
      <c r="AA15" s="14">
        <v>0.15934562775560901</v>
      </c>
    </row>
    <row r="16" spans="2:27" x14ac:dyDescent="0.3">
      <c r="B16" s="15" t="s">
        <v>363</v>
      </c>
      <c r="C16" s="14">
        <v>6.8552047296468993E-2</v>
      </c>
      <c r="D16" s="14">
        <v>7.7351080955710194E-2</v>
      </c>
      <c r="E16" s="14">
        <v>6.01379140815314E-2</v>
      </c>
      <c r="F16" s="14"/>
      <c r="G16" s="14">
        <v>0.15501131591960199</v>
      </c>
      <c r="H16" s="14">
        <v>6.2825590948276194E-2</v>
      </c>
      <c r="I16" s="14">
        <v>7.8320320867573207E-2</v>
      </c>
      <c r="J16" s="14">
        <v>6.9104262170320299E-2</v>
      </c>
      <c r="K16" s="14">
        <v>3.1724501857611102E-2</v>
      </c>
      <c r="L16" s="14">
        <v>3.9832197064532303E-2</v>
      </c>
      <c r="M16" s="14"/>
      <c r="N16" s="14">
        <v>9.5504768564013007E-2</v>
      </c>
      <c r="O16" s="14">
        <v>6.4219979757766693E-2</v>
      </c>
      <c r="P16" s="14">
        <v>9.5941598013094695E-2</v>
      </c>
      <c r="Q16" s="14">
        <v>8.5063713543832506E-2</v>
      </c>
      <c r="R16" s="14">
        <v>4.0723468237713403E-2</v>
      </c>
      <c r="S16" s="14"/>
      <c r="T16" s="14">
        <v>7.4055344559164196E-2</v>
      </c>
      <c r="U16" s="14">
        <v>6.5199814893855901E-2</v>
      </c>
      <c r="V16" s="14"/>
      <c r="W16" s="14">
        <v>4.02257287585003E-2</v>
      </c>
      <c r="X16" s="14">
        <v>7.4894908299079702E-2</v>
      </c>
      <c r="Y16" s="14"/>
      <c r="Z16" s="14">
        <v>8.0707036784510494E-2</v>
      </c>
      <c r="AA16" s="14">
        <v>6.0543000183138497E-2</v>
      </c>
    </row>
    <row r="17" spans="2:27" x14ac:dyDescent="0.3">
      <c r="B17" s="15" t="s">
        <v>364</v>
      </c>
      <c r="C17" s="14">
        <v>5.7569676079398398E-2</v>
      </c>
      <c r="D17" s="14">
        <v>5.5204502453302599E-2</v>
      </c>
      <c r="E17" s="14">
        <v>5.9954739619190803E-2</v>
      </c>
      <c r="F17" s="14"/>
      <c r="G17" s="14">
        <v>5.0045181502949398E-2</v>
      </c>
      <c r="H17" s="14">
        <v>9.6358124893892505E-2</v>
      </c>
      <c r="I17" s="14">
        <v>4.23665551470815E-2</v>
      </c>
      <c r="J17" s="14">
        <v>8.7778846178996797E-2</v>
      </c>
      <c r="K17" s="14">
        <v>6.6426318409564505E-2</v>
      </c>
      <c r="L17" s="14">
        <v>1.1951181995683201E-2</v>
      </c>
      <c r="M17" s="14"/>
      <c r="N17" s="14">
        <v>6.5623861307369705E-2</v>
      </c>
      <c r="O17" s="14">
        <v>4.5044305871622697E-2</v>
      </c>
      <c r="P17" s="14">
        <v>8.4905163405009199E-2</v>
      </c>
      <c r="Q17" s="14">
        <v>1.8075921662923902E-2</v>
      </c>
      <c r="R17" s="14">
        <v>7.3231271370716097E-2</v>
      </c>
      <c r="S17" s="14"/>
      <c r="T17" s="14">
        <v>8.7242362482644206E-2</v>
      </c>
      <c r="U17" s="14">
        <v>3.9495104402558899E-2</v>
      </c>
      <c r="V17" s="14"/>
      <c r="W17" s="14">
        <v>5.16675940006283E-2</v>
      </c>
      <c r="X17" s="14">
        <v>5.8891276915082599E-2</v>
      </c>
      <c r="Y17" s="14"/>
      <c r="Z17" s="14">
        <v>6.1397750810288698E-2</v>
      </c>
      <c r="AA17" s="14">
        <v>5.5047318416875102E-2</v>
      </c>
    </row>
    <row r="18" spans="2:27" x14ac:dyDescent="0.3">
      <c r="B18" s="15" t="s">
        <v>365</v>
      </c>
      <c r="C18" s="14">
        <v>5.38134446503266E-2</v>
      </c>
      <c r="D18" s="14">
        <v>6.4372451760680904E-2</v>
      </c>
      <c r="E18" s="14">
        <v>4.3670147260959101E-2</v>
      </c>
      <c r="F18" s="14"/>
      <c r="G18" s="14">
        <v>0.12993882176277499</v>
      </c>
      <c r="H18" s="14">
        <v>8.7861316545511201E-2</v>
      </c>
      <c r="I18" s="14">
        <v>6.1780016585897803E-2</v>
      </c>
      <c r="J18" s="14">
        <v>1.7657528305163799E-2</v>
      </c>
      <c r="K18" s="14">
        <v>1.89471241684952E-2</v>
      </c>
      <c r="L18" s="14">
        <v>2.9778959918879799E-2</v>
      </c>
      <c r="M18" s="14"/>
      <c r="N18" s="14">
        <v>2.0912244436142102E-2</v>
      </c>
      <c r="O18" s="14">
        <v>5.9009129559561703E-2</v>
      </c>
      <c r="P18" s="14">
        <v>8.10854902314639E-2</v>
      </c>
      <c r="Q18" s="14">
        <v>3.5315144948600601E-2</v>
      </c>
      <c r="R18" s="14">
        <v>0.160492295235201</v>
      </c>
      <c r="S18" s="14"/>
      <c r="T18" s="14">
        <v>5.0770751582133199E-2</v>
      </c>
      <c r="U18" s="14">
        <v>5.5666845222297402E-2</v>
      </c>
      <c r="V18" s="14"/>
      <c r="W18" s="14">
        <v>2.49075644050906E-2</v>
      </c>
      <c r="X18" s="14">
        <v>6.0286081760153799E-2</v>
      </c>
      <c r="Y18" s="14"/>
      <c r="Z18" s="14">
        <v>3.5560540522852603E-2</v>
      </c>
      <c r="AA18" s="14">
        <v>6.5840470198630902E-2</v>
      </c>
    </row>
    <row r="19" spans="2:27" x14ac:dyDescent="0.3">
      <c r="B19" s="15" t="s">
        <v>366</v>
      </c>
      <c r="C19" s="14">
        <v>3.9463607187423498E-2</v>
      </c>
      <c r="D19" s="14">
        <v>4.3742622077027601E-2</v>
      </c>
      <c r="E19" s="14">
        <v>3.5381715187396898E-2</v>
      </c>
      <c r="F19" s="14"/>
      <c r="G19" s="14">
        <v>5.23312096803921E-2</v>
      </c>
      <c r="H19" s="14">
        <v>5.9602509010491703E-2</v>
      </c>
      <c r="I19" s="14">
        <v>4.8548276852623001E-2</v>
      </c>
      <c r="J19" s="14">
        <v>4.3720233784423503E-2</v>
      </c>
      <c r="K19" s="14">
        <v>2.5815630708380999E-2</v>
      </c>
      <c r="L19" s="14">
        <v>1.53614325851897E-2</v>
      </c>
      <c r="M19" s="14"/>
      <c r="N19" s="14">
        <v>5.3068260214702102E-2</v>
      </c>
      <c r="O19" s="14">
        <v>3.6068128434939999E-2</v>
      </c>
      <c r="P19" s="14">
        <v>4.6381105016493097E-2</v>
      </c>
      <c r="Q19" s="14">
        <v>3.5006487682408299E-2</v>
      </c>
      <c r="R19" s="14">
        <v>2.3778708659370498E-2</v>
      </c>
      <c r="S19" s="14"/>
      <c r="T19" s="14">
        <v>4.0332477668427402E-2</v>
      </c>
      <c r="U19" s="14">
        <v>3.89343506997104E-2</v>
      </c>
      <c r="V19" s="14"/>
      <c r="W19" s="14">
        <v>3.7668054174166098E-2</v>
      </c>
      <c r="X19" s="14">
        <v>3.9865669431080199E-2</v>
      </c>
      <c r="Y19" s="14"/>
      <c r="Z19" s="14">
        <v>4.2308190111652197E-2</v>
      </c>
      <c r="AA19" s="14">
        <v>3.7589282353137403E-2</v>
      </c>
    </row>
    <row r="20" spans="2:27" x14ac:dyDescent="0.3">
      <c r="B20" s="15" t="s">
        <v>367</v>
      </c>
      <c r="C20" s="14">
        <v>3.0277976419439401E-2</v>
      </c>
      <c r="D20" s="14">
        <v>3.9057468896285599E-2</v>
      </c>
      <c r="E20" s="14">
        <v>2.18206535048865E-2</v>
      </c>
      <c r="F20" s="14"/>
      <c r="G20" s="14">
        <v>7.7612733684290502E-2</v>
      </c>
      <c r="H20" s="14">
        <v>7.5627068853838506E-2</v>
      </c>
      <c r="I20" s="14">
        <v>1.5877207338652E-2</v>
      </c>
      <c r="J20" s="14">
        <v>1.15721569747351E-2</v>
      </c>
      <c r="K20" s="14">
        <v>9.9409936249482394E-3</v>
      </c>
      <c r="L20" s="14">
        <v>5.9394232915402304E-3</v>
      </c>
      <c r="M20" s="14"/>
      <c r="N20" s="14">
        <v>7.0084333524081999E-2</v>
      </c>
      <c r="O20" s="14">
        <v>2.8865046030329199E-2</v>
      </c>
      <c r="P20" s="14">
        <v>3.3600752265484903E-2</v>
      </c>
      <c r="Q20" s="14">
        <v>1.14453238949715E-2</v>
      </c>
      <c r="R20" s="14">
        <v>0</v>
      </c>
      <c r="S20" s="14"/>
      <c r="T20" s="14">
        <v>3.3467348450583599E-2</v>
      </c>
      <c r="U20" s="14">
        <v>2.8335229052462999E-2</v>
      </c>
      <c r="V20" s="14"/>
      <c r="W20" s="14">
        <v>7.7223942280096698E-3</v>
      </c>
      <c r="X20" s="14">
        <v>3.5328647669973803E-2</v>
      </c>
      <c r="Y20" s="14"/>
      <c r="Z20" s="14">
        <v>4.62275352334722E-2</v>
      </c>
      <c r="AA20" s="14">
        <v>1.9768648698169002E-2</v>
      </c>
    </row>
    <row r="21" spans="2:27" x14ac:dyDescent="0.3">
      <c r="B21" s="15" t="s">
        <v>368</v>
      </c>
      <c r="C21" s="23">
        <v>1.13010979411102E-2</v>
      </c>
      <c r="D21" s="23">
        <v>1.10836355201007E-2</v>
      </c>
      <c r="E21" s="23">
        <v>1.15301406816162E-2</v>
      </c>
      <c r="F21" s="23"/>
      <c r="G21" s="23">
        <v>2.97800644010906E-2</v>
      </c>
      <c r="H21" s="23">
        <v>2.6497683381776299E-2</v>
      </c>
      <c r="I21" s="23">
        <v>1.1416072277437E-2</v>
      </c>
      <c r="J21" s="23">
        <v>0</v>
      </c>
      <c r="K21" s="23">
        <v>0</v>
      </c>
      <c r="L21" s="23">
        <v>5.1803395370237397E-3</v>
      </c>
      <c r="M21" s="23"/>
      <c r="N21" s="23">
        <v>2.2834096549528799E-2</v>
      </c>
      <c r="O21" s="23">
        <v>3.0313684595295099E-3</v>
      </c>
      <c r="P21" s="23">
        <v>1.30241441011331E-2</v>
      </c>
      <c r="Q21" s="23">
        <v>0</v>
      </c>
      <c r="R21" s="23">
        <v>1.8454246082172599E-2</v>
      </c>
      <c r="S21" s="23"/>
      <c r="T21" s="23">
        <v>1.31576436184388E-2</v>
      </c>
      <c r="U21" s="23">
        <v>1.01702172564233E-2</v>
      </c>
      <c r="V21" s="23"/>
      <c r="W21" s="23">
        <v>6.2983656178139001E-3</v>
      </c>
      <c r="X21" s="23">
        <v>1.2421315371321E-2</v>
      </c>
      <c r="Y21" s="23"/>
      <c r="Z21" s="23">
        <v>2.4764567831229201E-2</v>
      </c>
      <c r="AA21" s="23">
        <v>2.4298796841996299E-3</v>
      </c>
    </row>
    <row r="22" spans="2:27" x14ac:dyDescent="0.3">
      <c r="B22" s="16" t="s">
        <v>347</v>
      </c>
    </row>
    <row r="23" spans="2:27" x14ac:dyDescent="0.3">
      <c r="B23" t="s">
        <v>57</v>
      </c>
    </row>
    <row r="24" spans="2:27" x14ac:dyDescent="0.3">
      <c r="B24" t="s">
        <v>58</v>
      </c>
    </row>
    <row r="26" spans="2:27" x14ac:dyDescent="0.3">
      <c r="B2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A26"/>
  <sheetViews>
    <sheetView showGridLines="0" topLeftCell="A16"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372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1051</v>
      </c>
      <c r="D7" s="10">
        <v>530</v>
      </c>
      <c r="E7" s="10">
        <v>518</v>
      </c>
      <c r="F7" s="10"/>
      <c r="G7" s="10">
        <v>117</v>
      </c>
      <c r="H7" s="10">
        <v>174</v>
      </c>
      <c r="I7" s="10">
        <v>192</v>
      </c>
      <c r="J7" s="10">
        <v>190</v>
      </c>
      <c r="K7" s="10">
        <v>160</v>
      </c>
      <c r="L7" s="10">
        <v>218</v>
      </c>
      <c r="M7" s="10"/>
      <c r="N7" s="10">
        <v>257</v>
      </c>
      <c r="O7" s="10">
        <v>195</v>
      </c>
      <c r="P7" s="10">
        <v>195</v>
      </c>
      <c r="Q7" s="10">
        <v>106</v>
      </c>
      <c r="R7" s="10">
        <v>58</v>
      </c>
      <c r="S7" s="10"/>
      <c r="T7" s="10">
        <v>428</v>
      </c>
      <c r="U7" s="10">
        <v>623</v>
      </c>
      <c r="V7" s="10"/>
      <c r="W7" s="10">
        <v>204</v>
      </c>
      <c r="X7" s="10">
        <v>847</v>
      </c>
      <c r="Y7" s="10"/>
      <c r="Z7" s="10">
        <v>436</v>
      </c>
      <c r="AA7" s="10">
        <v>615</v>
      </c>
    </row>
    <row r="8" spans="2:27" ht="30" customHeight="1" x14ac:dyDescent="0.3">
      <c r="B8" s="11" t="s">
        <v>20</v>
      </c>
      <c r="C8" s="11">
        <v>1047</v>
      </c>
      <c r="D8" s="11">
        <v>512</v>
      </c>
      <c r="E8" s="11">
        <v>532</v>
      </c>
      <c r="F8" s="11"/>
      <c r="G8" s="11">
        <v>141</v>
      </c>
      <c r="H8" s="11">
        <v>169</v>
      </c>
      <c r="I8" s="11">
        <v>190</v>
      </c>
      <c r="J8" s="11">
        <v>187</v>
      </c>
      <c r="K8" s="11">
        <v>156</v>
      </c>
      <c r="L8" s="11">
        <v>204</v>
      </c>
      <c r="M8" s="11"/>
      <c r="N8" s="11">
        <v>245</v>
      </c>
      <c r="O8" s="11">
        <v>184</v>
      </c>
      <c r="P8" s="11">
        <v>192</v>
      </c>
      <c r="Q8" s="11">
        <v>102</v>
      </c>
      <c r="R8" s="11">
        <v>62</v>
      </c>
      <c r="S8" s="11"/>
      <c r="T8" s="11">
        <v>430</v>
      </c>
      <c r="U8" s="11">
        <v>618</v>
      </c>
      <c r="V8" s="11"/>
      <c r="W8" s="11">
        <v>201</v>
      </c>
      <c r="X8" s="11">
        <v>846</v>
      </c>
      <c r="Y8" s="11"/>
      <c r="Z8" s="11">
        <v>403</v>
      </c>
      <c r="AA8" s="11">
        <v>644</v>
      </c>
    </row>
    <row r="9" spans="2:27" x14ac:dyDescent="0.3">
      <c r="B9" s="15" t="s">
        <v>361</v>
      </c>
      <c r="C9" s="14">
        <v>0.47913705806894302</v>
      </c>
      <c r="D9" s="14">
        <v>0.56054839188591599</v>
      </c>
      <c r="E9" s="14">
        <v>0.402042825774798</v>
      </c>
      <c r="F9" s="14"/>
      <c r="G9" s="14">
        <v>0.44520695988035303</v>
      </c>
      <c r="H9" s="14">
        <v>0.400506960608288</v>
      </c>
      <c r="I9" s="14">
        <v>0.40767516944631499</v>
      </c>
      <c r="J9" s="14">
        <v>0.53419133739536295</v>
      </c>
      <c r="K9" s="14">
        <v>0.52845055395290896</v>
      </c>
      <c r="L9" s="14">
        <v>0.546302897693281</v>
      </c>
      <c r="M9" s="14"/>
      <c r="N9" s="14">
        <v>0.47652505427205299</v>
      </c>
      <c r="O9" s="14">
        <v>0.469294880604608</v>
      </c>
      <c r="P9" s="14">
        <v>0.53789599039469604</v>
      </c>
      <c r="Q9" s="14">
        <v>0.54681273821730103</v>
      </c>
      <c r="R9" s="14">
        <v>0.28996141399981801</v>
      </c>
      <c r="S9" s="14"/>
      <c r="T9" s="14">
        <v>0.43512035349906297</v>
      </c>
      <c r="U9" s="14">
        <v>0.50974515057434799</v>
      </c>
      <c r="V9" s="14"/>
      <c r="W9" s="14">
        <v>0.51244761571735398</v>
      </c>
      <c r="X9" s="14">
        <v>0.47122275761270999</v>
      </c>
      <c r="Y9" s="14"/>
      <c r="Z9" s="14">
        <v>0.50444994986894098</v>
      </c>
      <c r="AA9" s="14">
        <v>0.46328350524495299</v>
      </c>
    </row>
    <row r="10" spans="2:27" x14ac:dyDescent="0.3">
      <c r="B10" s="15" t="s">
        <v>357</v>
      </c>
      <c r="C10" s="14">
        <v>0.37886335418497402</v>
      </c>
      <c r="D10" s="14">
        <v>0.44123287043614301</v>
      </c>
      <c r="E10" s="14">
        <v>0.31867328978637299</v>
      </c>
      <c r="F10" s="14"/>
      <c r="G10" s="14">
        <v>0.25265778832633601</v>
      </c>
      <c r="H10" s="14">
        <v>0.35263293691574599</v>
      </c>
      <c r="I10" s="14">
        <v>0.33932732664500698</v>
      </c>
      <c r="J10" s="14">
        <v>0.34696978982307097</v>
      </c>
      <c r="K10" s="14">
        <v>0.46230511769648203</v>
      </c>
      <c r="L10" s="14">
        <v>0.49010086253657598</v>
      </c>
      <c r="M10" s="14"/>
      <c r="N10" s="14">
        <v>0.35912085163139101</v>
      </c>
      <c r="O10" s="14">
        <v>0.48831804508378301</v>
      </c>
      <c r="P10" s="14">
        <v>0.48270326385004603</v>
      </c>
      <c r="Q10" s="14">
        <v>0.40036505348197299</v>
      </c>
      <c r="R10" s="14">
        <v>0.169353575210758</v>
      </c>
      <c r="S10" s="14"/>
      <c r="T10" s="14">
        <v>0.34703088359921802</v>
      </c>
      <c r="U10" s="14">
        <v>0.400998841470661</v>
      </c>
      <c r="V10" s="14"/>
      <c r="W10" s="14">
        <v>0.48505007212526902</v>
      </c>
      <c r="X10" s="14">
        <v>0.35363430821369302</v>
      </c>
      <c r="Y10" s="14"/>
      <c r="Z10" s="14">
        <v>0.37937609168724301</v>
      </c>
      <c r="AA10" s="14">
        <v>0.37854222489080702</v>
      </c>
    </row>
    <row r="11" spans="2:27" x14ac:dyDescent="0.3">
      <c r="B11" s="15" t="s">
        <v>358</v>
      </c>
      <c r="C11" s="14">
        <v>0.37209775994630001</v>
      </c>
      <c r="D11" s="14">
        <v>0.40479041358735401</v>
      </c>
      <c r="E11" s="14">
        <v>0.342841610973114</v>
      </c>
      <c r="F11" s="14"/>
      <c r="G11" s="14">
        <v>0.27238494270142799</v>
      </c>
      <c r="H11" s="14">
        <v>0.32847624377898599</v>
      </c>
      <c r="I11" s="14">
        <v>0.33514826082190802</v>
      </c>
      <c r="J11" s="14">
        <v>0.35118614775521201</v>
      </c>
      <c r="K11" s="14">
        <v>0.47672740580981399</v>
      </c>
      <c r="L11" s="14">
        <v>0.45089694474651598</v>
      </c>
      <c r="M11" s="14"/>
      <c r="N11" s="14">
        <v>0.344778508388912</v>
      </c>
      <c r="O11" s="14">
        <v>0.45439759290367798</v>
      </c>
      <c r="P11" s="14">
        <v>0.49175241229443301</v>
      </c>
      <c r="Q11" s="14">
        <v>0.35987933104034803</v>
      </c>
      <c r="R11" s="14">
        <v>0.20747344488292399</v>
      </c>
      <c r="S11" s="14"/>
      <c r="T11" s="14">
        <v>0.37243462959474999</v>
      </c>
      <c r="U11" s="14">
        <v>0.37186350939386198</v>
      </c>
      <c r="V11" s="14"/>
      <c r="W11" s="14">
        <v>0.44508206320256</v>
      </c>
      <c r="X11" s="14">
        <v>0.35475732059804399</v>
      </c>
      <c r="Y11" s="14"/>
      <c r="Z11" s="14">
        <v>0.36397562235214498</v>
      </c>
      <c r="AA11" s="14">
        <v>0.37718468317933301</v>
      </c>
    </row>
    <row r="12" spans="2:27" x14ac:dyDescent="0.3">
      <c r="B12" s="15" t="s">
        <v>362</v>
      </c>
      <c r="C12" s="14">
        <v>0.30725591989974599</v>
      </c>
      <c r="D12" s="14">
        <v>0.36166960662914599</v>
      </c>
      <c r="E12" s="14">
        <v>0.25512700845688602</v>
      </c>
      <c r="F12" s="14"/>
      <c r="G12" s="14">
        <v>0.215913831377015</v>
      </c>
      <c r="H12" s="14">
        <v>0.31879050165947298</v>
      </c>
      <c r="I12" s="14">
        <v>0.27946373524390999</v>
      </c>
      <c r="J12" s="14">
        <v>0.34158174204847702</v>
      </c>
      <c r="K12" s="14">
        <v>0.34547780679812101</v>
      </c>
      <c r="L12" s="14">
        <v>0.32598191424476802</v>
      </c>
      <c r="M12" s="14"/>
      <c r="N12" s="14">
        <v>0.32641834796274299</v>
      </c>
      <c r="O12" s="14">
        <v>0.30862245939106298</v>
      </c>
      <c r="P12" s="14">
        <v>0.36823804031028201</v>
      </c>
      <c r="Q12" s="14">
        <v>0.42889358311219899</v>
      </c>
      <c r="R12" s="14">
        <v>0.113517171763063</v>
      </c>
      <c r="S12" s="14"/>
      <c r="T12" s="14">
        <v>0.28826570990905598</v>
      </c>
      <c r="U12" s="14">
        <v>0.32046122706146901</v>
      </c>
      <c r="V12" s="14"/>
      <c r="W12" s="14">
        <v>0.309568828935888</v>
      </c>
      <c r="X12" s="14">
        <v>0.30670639271280498</v>
      </c>
      <c r="Y12" s="14"/>
      <c r="Z12" s="14">
        <v>0.34443784060766702</v>
      </c>
      <c r="AA12" s="14">
        <v>0.28396875268479799</v>
      </c>
    </row>
    <row r="13" spans="2:27" x14ac:dyDescent="0.3">
      <c r="B13" s="15" t="s">
        <v>359</v>
      </c>
      <c r="C13" s="14">
        <v>0.21191812489533099</v>
      </c>
      <c r="D13" s="14">
        <v>0.26808473575338099</v>
      </c>
      <c r="E13" s="14">
        <v>0.15911297216040099</v>
      </c>
      <c r="F13" s="14"/>
      <c r="G13" s="14">
        <v>0.21130753683585601</v>
      </c>
      <c r="H13" s="14">
        <v>0.24428060045003</v>
      </c>
      <c r="I13" s="14">
        <v>0.20515053025637101</v>
      </c>
      <c r="J13" s="14">
        <v>0.163709477761602</v>
      </c>
      <c r="K13" s="14">
        <v>0.22162863639897001</v>
      </c>
      <c r="L13" s="14">
        <v>0.22860310680082099</v>
      </c>
      <c r="M13" s="14"/>
      <c r="N13" s="14">
        <v>0.22583363037172199</v>
      </c>
      <c r="O13" s="14">
        <v>0.24815477336342601</v>
      </c>
      <c r="P13" s="14">
        <v>0.25935429676743299</v>
      </c>
      <c r="Q13" s="14">
        <v>0.30359452545593202</v>
      </c>
      <c r="R13" s="14">
        <v>0.18169996594978099</v>
      </c>
      <c r="S13" s="14"/>
      <c r="T13" s="14">
        <v>0.211385443029423</v>
      </c>
      <c r="U13" s="14">
        <v>0.212288538264233</v>
      </c>
      <c r="V13" s="14"/>
      <c r="W13" s="14">
        <v>0.219984983338539</v>
      </c>
      <c r="X13" s="14">
        <v>0.21000150908447299</v>
      </c>
      <c r="Y13" s="14"/>
      <c r="Z13" s="14">
        <v>0.24643183690519399</v>
      </c>
      <c r="AA13" s="14">
        <v>0.190302066136671</v>
      </c>
    </row>
    <row r="14" spans="2:27" x14ac:dyDescent="0.3">
      <c r="B14" s="15" t="s">
        <v>52</v>
      </c>
      <c r="C14" s="14">
        <v>0.15208788530247899</v>
      </c>
      <c r="D14" s="14">
        <v>0.108473829346214</v>
      </c>
      <c r="E14" s="14">
        <v>0.19497559693695601</v>
      </c>
      <c r="F14" s="14"/>
      <c r="G14" s="14">
        <v>0.130401837812609</v>
      </c>
      <c r="H14" s="14">
        <v>0.12110228077073</v>
      </c>
      <c r="I14" s="14">
        <v>0.190189533120144</v>
      </c>
      <c r="J14" s="14">
        <v>0.197437750444971</v>
      </c>
      <c r="K14" s="14">
        <v>0.13044315466130699</v>
      </c>
      <c r="L14" s="14">
        <v>0.13212185960630701</v>
      </c>
      <c r="M14" s="14"/>
      <c r="N14" s="14">
        <v>9.9749480602240106E-2</v>
      </c>
      <c r="O14" s="14">
        <v>0.13473895390673499</v>
      </c>
      <c r="P14" s="14">
        <v>7.9662491806983607E-2</v>
      </c>
      <c r="Q14" s="14">
        <v>0.110101009199219</v>
      </c>
      <c r="R14" s="14">
        <v>0.24440512064293901</v>
      </c>
      <c r="S14" s="14"/>
      <c r="T14" s="14">
        <v>0.166744896664416</v>
      </c>
      <c r="U14" s="14">
        <v>0.141895773830193</v>
      </c>
      <c r="V14" s="14"/>
      <c r="W14" s="14">
        <v>0.14188528729564001</v>
      </c>
      <c r="X14" s="14">
        <v>0.154511934365619</v>
      </c>
      <c r="Y14" s="14"/>
      <c r="Z14" s="14">
        <v>0.107254181038371</v>
      </c>
      <c r="AA14" s="14">
        <v>0.180167391368486</v>
      </c>
    </row>
    <row r="15" spans="2:27" x14ac:dyDescent="0.3">
      <c r="B15" s="15" t="s">
        <v>360</v>
      </c>
      <c r="C15" s="14">
        <v>0.11746793370674399</v>
      </c>
      <c r="D15" s="14">
        <v>0.14015660772046801</v>
      </c>
      <c r="E15" s="14">
        <v>9.63266986449023E-2</v>
      </c>
      <c r="F15" s="14"/>
      <c r="G15" s="14">
        <v>0.113071921513735</v>
      </c>
      <c r="H15" s="14">
        <v>0.12836071571287599</v>
      </c>
      <c r="I15" s="14">
        <v>0.13287241846142001</v>
      </c>
      <c r="J15" s="14">
        <v>0.10230577271944299</v>
      </c>
      <c r="K15" s="14">
        <v>0.12230859293443901</v>
      </c>
      <c r="L15" s="14">
        <v>0.107318766509303</v>
      </c>
      <c r="M15" s="14"/>
      <c r="N15" s="14">
        <v>0.14004285341773401</v>
      </c>
      <c r="O15" s="14">
        <v>0.104964958832856</v>
      </c>
      <c r="P15" s="14">
        <v>0.19577436242097701</v>
      </c>
      <c r="Q15" s="14">
        <v>0.118580696764017</v>
      </c>
      <c r="R15" s="14">
        <v>6.5682619249801996E-2</v>
      </c>
      <c r="S15" s="14"/>
      <c r="T15" s="14">
        <v>0.138791628457724</v>
      </c>
      <c r="U15" s="14">
        <v>0.10263998082220201</v>
      </c>
      <c r="V15" s="14"/>
      <c r="W15" s="14">
        <v>0.114505099597456</v>
      </c>
      <c r="X15" s="14">
        <v>0.118171877471072</v>
      </c>
      <c r="Y15" s="14"/>
      <c r="Z15" s="14">
        <v>0.13656383282504</v>
      </c>
      <c r="AA15" s="14">
        <v>0.10550810518199499</v>
      </c>
    </row>
    <row r="16" spans="2:27" x14ac:dyDescent="0.3">
      <c r="B16" s="15" t="s">
        <v>364</v>
      </c>
      <c r="C16" s="14">
        <v>9.7116037325297E-2</v>
      </c>
      <c r="D16" s="14">
        <v>8.7631056436427102E-2</v>
      </c>
      <c r="E16" s="14">
        <v>0.100874595739973</v>
      </c>
      <c r="F16" s="14"/>
      <c r="G16" s="14">
        <v>0.20123362210378101</v>
      </c>
      <c r="H16" s="14">
        <v>0.11006208605087001</v>
      </c>
      <c r="I16" s="14">
        <v>9.28337799390348E-2</v>
      </c>
      <c r="J16" s="14">
        <v>7.8611848371816007E-2</v>
      </c>
      <c r="K16" s="14">
        <v>6.2742688523432302E-2</v>
      </c>
      <c r="L16" s="14">
        <v>6.17685988149081E-2</v>
      </c>
      <c r="M16" s="14"/>
      <c r="N16" s="14">
        <v>0.12345797229869999</v>
      </c>
      <c r="O16" s="14">
        <v>3.83470881423848E-2</v>
      </c>
      <c r="P16" s="14">
        <v>5.3332353506985203E-2</v>
      </c>
      <c r="Q16" s="14">
        <v>0.144192710629437</v>
      </c>
      <c r="R16" s="14">
        <v>0.31962285314935801</v>
      </c>
      <c r="S16" s="14"/>
      <c r="T16" s="14">
        <v>6.68468762810632E-2</v>
      </c>
      <c r="U16" s="14">
        <v>0.118164439070867</v>
      </c>
      <c r="V16" s="14"/>
      <c r="W16" s="14">
        <v>6.9185508830409498E-2</v>
      </c>
      <c r="X16" s="14">
        <v>0.10375208937651401</v>
      </c>
      <c r="Y16" s="14"/>
      <c r="Z16" s="14">
        <v>0.113785538787761</v>
      </c>
      <c r="AA16" s="14">
        <v>8.6675870153849005E-2</v>
      </c>
    </row>
    <row r="17" spans="2:27" x14ac:dyDescent="0.3">
      <c r="B17" s="15" t="s">
        <v>363</v>
      </c>
      <c r="C17" s="14">
        <v>5.4634879215338203E-2</v>
      </c>
      <c r="D17" s="14">
        <v>5.9051775078768097E-2</v>
      </c>
      <c r="E17" s="14">
        <v>5.07082258468491E-2</v>
      </c>
      <c r="F17" s="14"/>
      <c r="G17" s="14">
        <v>0.12562158526321701</v>
      </c>
      <c r="H17" s="14">
        <v>9.7886726989499795E-2</v>
      </c>
      <c r="I17" s="14">
        <v>5.4798339301402599E-2</v>
      </c>
      <c r="J17" s="14">
        <v>4.0752461062758302E-2</v>
      </c>
      <c r="K17" s="14">
        <v>3.1582415243822902E-2</v>
      </c>
      <c r="L17" s="14">
        <v>0</v>
      </c>
      <c r="M17" s="14"/>
      <c r="N17" s="14">
        <v>9.4925971621391603E-2</v>
      </c>
      <c r="O17" s="14">
        <v>4.7947042919237598E-2</v>
      </c>
      <c r="P17" s="14">
        <v>6.45997398158141E-2</v>
      </c>
      <c r="Q17" s="14">
        <v>5.2103830418138701E-2</v>
      </c>
      <c r="R17" s="14">
        <v>0</v>
      </c>
      <c r="S17" s="14"/>
      <c r="T17" s="14">
        <v>5.9728713576895298E-2</v>
      </c>
      <c r="U17" s="14">
        <v>5.1092756858172099E-2</v>
      </c>
      <c r="V17" s="14"/>
      <c r="W17" s="14">
        <v>1.2355309796806499E-2</v>
      </c>
      <c r="X17" s="14">
        <v>6.4680139311858495E-2</v>
      </c>
      <c r="Y17" s="14"/>
      <c r="Z17" s="14">
        <v>7.7737067823659897E-2</v>
      </c>
      <c r="AA17" s="14">
        <v>4.0165897546011797E-2</v>
      </c>
    </row>
    <row r="18" spans="2:27" x14ac:dyDescent="0.3">
      <c r="B18" s="15" t="s">
        <v>366</v>
      </c>
      <c r="C18" s="14">
        <v>4.3406207932656198E-2</v>
      </c>
      <c r="D18" s="14">
        <v>4.3158428706057399E-2</v>
      </c>
      <c r="E18" s="14">
        <v>4.3902963964836901E-2</v>
      </c>
      <c r="F18" s="14"/>
      <c r="G18" s="14">
        <v>8.1794885336652801E-2</v>
      </c>
      <c r="H18" s="14">
        <v>5.41492739769176E-2</v>
      </c>
      <c r="I18" s="14">
        <v>5.9579710712522299E-2</v>
      </c>
      <c r="J18" s="14">
        <v>3.0316973409641599E-2</v>
      </c>
      <c r="K18" s="14">
        <v>2.9220394709570999E-2</v>
      </c>
      <c r="L18" s="14">
        <v>1.57730685506909E-2</v>
      </c>
      <c r="M18" s="14"/>
      <c r="N18" s="14">
        <v>5.2561604582083699E-2</v>
      </c>
      <c r="O18" s="14">
        <v>2.81310458083616E-2</v>
      </c>
      <c r="P18" s="14">
        <v>3.6151992260312703E-2</v>
      </c>
      <c r="Q18" s="14">
        <v>4.3496615652466201E-2</v>
      </c>
      <c r="R18" s="14">
        <v>0.117117985914322</v>
      </c>
      <c r="S18" s="14"/>
      <c r="T18" s="14">
        <v>4.2144210816038398E-2</v>
      </c>
      <c r="U18" s="14">
        <v>4.4283768505726101E-2</v>
      </c>
      <c r="V18" s="14"/>
      <c r="W18" s="14">
        <v>3.2657042008450897E-2</v>
      </c>
      <c r="X18" s="14">
        <v>4.5960116806713101E-2</v>
      </c>
      <c r="Y18" s="14"/>
      <c r="Z18" s="14">
        <v>4.9126342017031199E-2</v>
      </c>
      <c r="AA18" s="14">
        <v>3.9823667913781197E-2</v>
      </c>
    </row>
    <row r="19" spans="2:27" x14ac:dyDescent="0.3">
      <c r="B19" s="15" t="s">
        <v>367</v>
      </c>
      <c r="C19" s="14">
        <v>3.3941594006883E-2</v>
      </c>
      <c r="D19" s="14">
        <v>3.2443808098224697E-2</v>
      </c>
      <c r="E19" s="14">
        <v>3.5585296455337298E-2</v>
      </c>
      <c r="F19" s="14"/>
      <c r="G19" s="14">
        <v>0.123570150013994</v>
      </c>
      <c r="H19" s="14">
        <v>4.1333996430294798E-2</v>
      </c>
      <c r="I19" s="14">
        <v>3.5329372160419897E-2</v>
      </c>
      <c r="J19" s="14">
        <v>5.7366121188851303E-3</v>
      </c>
      <c r="K19" s="14">
        <v>1.08395100535537E-2</v>
      </c>
      <c r="L19" s="14">
        <v>8.2023346891292193E-3</v>
      </c>
      <c r="M19" s="14"/>
      <c r="N19" s="14">
        <v>4.7383155035933197E-2</v>
      </c>
      <c r="O19" s="14">
        <v>4.3660822051796496E-3</v>
      </c>
      <c r="P19" s="14">
        <v>4.8227015765435602E-2</v>
      </c>
      <c r="Q19" s="14">
        <v>6.6039135266887802E-2</v>
      </c>
      <c r="R19" s="14">
        <v>6.3597296815761206E-2</v>
      </c>
      <c r="S19" s="14"/>
      <c r="T19" s="14">
        <v>2.95421328883952E-2</v>
      </c>
      <c r="U19" s="14">
        <v>3.7000866939840102E-2</v>
      </c>
      <c r="V19" s="14"/>
      <c r="W19" s="14">
        <v>4.6291975226498104E-3</v>
      </c>
      <c r="X19" s="14">
        <v>4.0905965943163501E-2</v>
      </c>
      <c r="Y19" s="14"/>
      <c r="Z19" s="14">
        <v>3.9084431837404697E-2</v>
      </c>
      <c r="AA19" s="14">
        <v>3.0720616654489E-2</v>
      </c>
    </row>
    <row r="20" spans="2:27" x14ac:dyDescent="0.3">
      <c r="B20" s="15" t="s">
        <v>365</v>
      </c>
      <c r="C20" s="14">
        <v>2.8742029634270801E-2</v>
      </c>
      <c r="D20" s="14">
        <v>1.7592404194477902E-2</v>
      </c>
      <c r="E20" s="14">
        <v>3.7238420329094503E-2</v>
      </c>
      <c r="F20" s="14"/>
      <c r="G20" s="14">
        <v>7.3267460267977397E-2</v>
      </c>
      <c r="H20" s="14">
        <v>4.49241514774599E-2</v>
      </c>
      <c r="I20" s="14">
        <v>3.1200795043013499E-2</v>
      </c>
      <c r="J20" s="14">
        <v>1.7922595698354301E-2</v>
      </c>
      <c r="K20" s="14">
        <v>1.3403028258960999E-2</v>
      </c>
      <c r="L20" s="14">
        <v>3.9540013488400397E-3</v>
      </c>
      <c r="M20" s="14"/>
      <c r="N20" s="14">
        <v>1.5789314905880401E-2</v>
      </c>
      <c r="O20" s="14">
        <v>2.4219872534973999E-2</v>
      </c>
      <c r="P20" s="14">
        <v>2.9012910949849799E-2</v>
      </c>
      <c r="Q20" s="14">
        <v>3.4280778558762201E-2</v>
      </c>
      <c r="R20" s="14">
        <v>5.6274940552941202E-2</v>
      </c>
      <c r="S20" s="14"/>
      <c r="T20" s="14">
        <v>3.1901313181516802E-2</v>
      </c>
      <c r="U20" s="14">
        <v>2.6545144519634599E-2</v>
      </c>
      <c r="V20" s="14"/>
      <c r="W20" s="14">
        <v>9.0737605296128E-3</v>
      </c>
      <c r="X20" s="14">
        <v>3.3415040299276402E-2</v>
      </c>
      <c r="Y20" s="14"/>
      <c r="Z20" s="14">
        <v>2.9491076938780902E-2</v>
      </c>
      <c r="AA20" s="14">
        <v>2.8272898682993201E-2</v>
      </c>
    </row>
    <row r="21" spans="2:27" x14ac:dyDescent="0.3">
      <c r="B21" s="15" t="s">
        <v>368</v>
      </c>
      <c r="C21" s="23">
        <v>2.2043541179854801E-2</v>
      </c>
      <c r="D21" s="23">
        <v>1.8665203363247399E-2</v>
      </c>
      <c r="E21" s="23">
        <v>2.54266749115468E-2</v>
      </c>
      <c r="F21" s="23"/>
      <c r="G21" s="23">
        <v>2.2563549323668899E-2</v>
      </c>
      <c r="H21" s="23">
        <v>3.5027928848587499E-2</v>
      </c>
      <c r="I21" s="23">
        <v>3.9008002427068603E-2</v>
      </c>
      <c r="J21" s="23">
        <v>1.09514464689818E-2</v>
      </c>
      <c r="K21" s="23">
        <v>2.29887158210954E-2</v>
      </c>
      <c r="L21" s="23">
        <v>4.5564750646828302E-3</v>
      </c>
      <c r="M21" s="23"/>
      <c r="N21" s="23">
        <v>4.2425160013459397E-2</v>
      </c>
      <c r="O21" s="23">
        <v>9.4412544694667203E-3</v>
      </c>
      <c r="P21" s="23">
        <v>0</v>
      </c>
      <c r="Q21" s="23">
        <v>3.01365191740674E-2</v>
      </c>
      <c r="R21" s="23">
        <v>2.579346001571E-2</v>
      </c>
      <c r="S21" s="23"/>
      <c r="T21" s="23">
        <v>2.47150773349935E-2</v>
      </c>
      <c r="U21" s="23">
        <v>2.0185823148324299E-2</v>
      </c>
      <c r="V21" s="23"/>
      <c r="W21" s="23">
        <v>2.05053121322551E-2</v>
      </c>
      <c r="X21" s="23">
        <v>2.2409011100283802E-2</v>
      </c>
      <c r="Y21" s="23"/>
      <c r="Z21" s="23">
        <v>2.8605517878326499E-2</v>
      </c>
      <c r="AA21" s="23">
        <v>1.7933752182177999E-2</v>
      </c>
    </row>
    <row r="22" spans="2:27" x14ac:dyDescent="0.3">
      <c r="B22" s="16" t="s">
        <v>347</v>
      </c>
    </row>
    <row r="23" spans="2:27" x14ac:dyDescent="0.3">
      <c r="B23" t="s">
        <v>57</v>
      </c>
    </row>
    <row r="24" spans="2:27" x14ac:dyDescent="0.3">
      <c r="B24" t="s">
        <v>58</v>
      </c>
    </row>
    <row r="26" spans="2:27" x14ac:dyDescent="0.3">
      <c r="B2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A17"/>
  <sheetViews>
    <sheetView showGridLines="0" topLeftCell="A5"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373</v>
      </c>
      <c r="C9" s="14">
        <v>0.21206181315671499</v>
      </c>
      <c r="D9" s="14">
        <v>0.263735043081187</v>
      </c>
      <c r="E9" s="14">
        <v>0.16244520791599301</v>
      </c>
      <c r="F9" s="14"/>
      <c r="G9" s="14">
        <v>0.11349634460255099</v>
      </c>
      <c r="H9" s="14">
        <v>0.14761846731237599</v>
      </c>
      <c r="I9" s="14">
        <v>0.204708164731779</v>
      </c>
      <c r="J9" s="14">
        <v>0.22985962598370699</v>
      </c>
      <c r="K9" s="14">
        <v>0.268710625828736</v>
      </c>
      <c r="L9" s="14">
        <v>0.283478713727015</v>
      </c>
      <c r="M9" s="14"/>
      <c r="N9" s="14">
        <v>0.216221276775245</v>
      </c>
      <c r="O9" s="14">
        <v>0.29962884080625202</v>
      </c>
      <c r="P9" s="14">
        <v>0.25246067163939601</v>
      </c>
      <c r="Q9" s="14">
        <v>0.17227994673267399</v>
      </c>
      <c r="R9" s="14">
        <v>0.13832224230485701</v>
      </c>
      <c r="S9" s="14"/>
      <c r="T9" s="14">
        <v>0.212658191893075</v>
      </c>
      <c r="U9" s="14">
        <v>0.21168663309358901</v>
      </c>
      <c r="V9" s="14"/>
      <c r="W9" s="14">
        <v>0.29586844377511101</v>
      </c>
      <c r="X9" s="14">
        <v>0.19279705763451899</v>
      </c>
      <c r="Y9" s="14"/>
      <c r="Z9" s="14">
        <v>0.20906729132488899</v>
      </c>
      <c r="AA9" s="14">
        <v>0.21398424403458199</v>
      </c>
    </row>
    <row r="10" spans="2:27" ht="43.2" x14ac:dyDescent="0.3">
      <c r="B10" s="15" t="s">
        <v>374</v>
      </c>
      <c r="C10" s="14">
        <v>0.44169875773115302</v>
      </c>
      <c r="D10" s="14">
        <v>0.48673875969202302</v>
      </c>
      <c r="E10" s="14">
        <v>0.39740545628869201</v>
      </c>
      <c r="F10" s="14"/>
      <c r="G10" s="14">
        <v>0.49909358976011498</v>
      </c>
      <c r="H10" s="14">
        <v>0.53993618187756198</v>
      </c>
      <c r="I10" s="14">
        <v>0.43094835243869001</v>
      </c>
      <c r="J10" s="14">
        <v>0.42351053880033301</v>
      </c>
      <c r="K10" s="14">
        <v>0.36893156051478099</v>
      </c>
      <c r="L10" s="14">
        <v>0.39603637406071501</v>
      </c>
      <c r="M10" s="14"/>
      <c r="N10" s="14">
        <v>0.49220688325293899</v>
      </c>
      <c r="O10" s="14">
        <v>0.46631782845489</v>
      </c>
      <c r="P10" s="14">
        <v>0.479355835557983</v>
      </c>
      <c r="Q10" s="14">
        <v>0.52549991295876997</v>
      </c>
      <c r="R10" s="14">
        <v>0.40469347944053702</v>
      </c>
      <c r="S10" s="14"/>
      <c r="T10" s="14">
        <v>0.43008844027043103</v>
      </c>
      <c r="U10" s="14">
        <v>0.44900277340484501</v>
      </c>
      <c r="V10" s="14"/>
      <c r="W10" s="14">
        <v>0.36226912267095401</v>
      </c>
      <c r="X10" s="14">
        <v>0.45995736673811399</v>
      </c>
      <c r="Y10" s="14"/>
      <c r="Z10" s="14">
        <v>0.47759773260933702</v>
      </c>
      <c r="AA10" s="14">
        <v>0.41865224090296399</v>
      </c>
    </row>
    <row r="11" spans="2:27" ht="28.8" x14ac:dyDescent="0.3">
      <c r="B11" s="15" t="s">
        <v>375</v>
      </c>
      <c r="C11" s="14">
        <v>5.9921776668673599E-2</v>
      </c>
      <c r="D11" s="14">
        <v>5.6052658513602402E-2</v>
      </c>
      <c r="E11" s="14">
        <v>6.3928805741408606E-2</v>
      </c>
      <c r="F11" s="14"/>
      <c r="G11" s="14">
        <v>0.137085656987285</v>
      </c>
      <c r="H11" s="14">
        <v>8.2885684795300604E-2</v>
      </c>
      <c r="I11" s="14">
        <v>6.8399137485334799E-2</v>
      </c>
      <c r="J11" s="14">
        <v>3.4220299485961801E-2</v>
      </c>
      <c r="K11" s="14">
        <v>3.70846929786409E-2</v>
      </c>
      <c r="L11" s="14">
        <v>1.9229631048368199E-2</v>
      </c>
      <c r="M11" s="14"/>
      <c r="N11" s="14">
        <v>5.5164301933880999E-2</v>
      </c>
      <c r="O11" s="14">
        <v>5.01018732553127E-2</v>
      </c>
      <c r="P11" s="14">
        <v>6.2914310896205194E-2</v>
      </c>
      <c r="Q11" s="14">
        <v>6.19894793062764E-2</v>
      </c>
      <c r="R11" s="14">
        <v>0.126186619336525</v>
      </c>
      <c r="S11" s="14"/>
      <c r="T11" s="14">
        <v>6.9036197682889502E-2</v>
      </c>
      <c r="U11" s="14">
        <v>5.4187921916668103E-2</v>
      </c>
      <c r="V11" s="14"/>
      <c r="W11" s="14">
        <v>2.6949074579711501E-2</v>
      </c>
      <c r="X11" s="14">
        <v>6.7501261012131303E-2</v>
      </c>
      <c r="Y11" s="14"/>
      <c r="Z11" s="14">
        <v>6.9151983409075996E-2</v>
      </c>
      <c r="AA11" s="14">
        <v>5.3996144650149597E-2</v>
      </c>
    </row>
    <row r="12" spans="2:27" x14ac:dyDescent="0.3">
      <c r="B12" s="15" t="s">
        <v>52</v>
      </c>
      <c r="C12" s="23">
        <v>0.28631765244345803</v>
      </c>
      <c r="D12" s="23">
        <v>0.19347353871318701</v>
      </c>
      <c r="E12" s="23">
        <v>0.37622053005390699</v>
      </c>
      <c r="F12" s="23"/>
      <c r="G12" s="23">
        <v>0.25032440865004901</v>
      </c>
      <c r="H12" s="23">
        <v>0.22955966601476199</v>
      </c>
      <c r="I12" s="23">
        <v>0.295944345344196</v>
      </c>
      <c r="J12" s="23">
        <v>0.31240953572999702</v>
      </c>
      <c r="K12" s="23">
        <v>0.32527312067784198</v>
      </c>
      <c r="L12" s="23">
        <v>0.30125528116390199</v>
      </c>
      <c r="M12" s="23"/>
      <c r="N12" s="23">
        <v>0.23640753803793499</v>
      </c>
      <c r="O12" s="23">
        <v>0.18395145748354599</v>
      </c>
      <c r="P12" s="23">
        <v>0.20526918190641599</v>
      </c>
      <c r="Q12" s="23">
        <v>0.24023066100227899</v>
      </c>
      <c r="R12" s="23">
        <v>0.33079765891808</v>
      </c>
      <c r="S12" s="23"/>
      <c r="T12" s="23">
        <v>0.28821717015360498</v>
      </c>
      <c r="U12" s="23">
        <v>0.28512267158489801</v>
      </c>
      <c r="V12" s="23"/>
      <c r="W12" s="23">
        <v>0.31491335897422401</v>
      </c>
      <c r="X12" s="23">
        <v>0.27974431461523602</v>
      </c>
      <c r="Y12" s="23"/>
      <c r="Z12" s="23">
        <v>0.24418299265669799</v>
      </c>
      <c r="AA12" s="23">
        <v>0.313367370412305</v>
      </c>
    </row>
    <row r="13" spans="2:27" x14ac:dyDescent="0.3">
      <c r="B13" s="16"/>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57.6" x14ac:dyDescent="0.3">
      <c r="B9" s="15" t="s">
        <v>376</v>
      </c>
      <c r="C9" s="14">
        <v>0.35398405664508398</v>
      </c>
      <c r="D9" s="14">
        <v>0.39520212930585802</v>
      </c>
      <c r="E9" s="14">
        <v>0.31431722903708598</v>
      </c>
      <c r="F9" s="14"/>
      <c r="G9" s="14">
        <v>0.30119202305648601</v>
      </c>
      <c r="H9" s="14">
        <v>0.41909238889064998</v>
      </c>
      <c r="I9" s="14">
        <v>0.39997594185421897</v>
      </c>
      <c r="J9" s="14">
        <v>0.30748840834459801</v>
      </c>
      <c r="K9" s="14">
        <v>0.28624018761422299</v>
      </c>
      <c r="L9" s="14">
        <v>0.381959179602472</v>
      </c>
      <c r="M9" s="14"/>
      <c r="N9" s="14">
        <v>0.42319718112740401</v>
      </c>
      <c r="O9" s="14">
        <v>0.41183635730210699</v>
      </c>
      <c r="P9" s="14">
        <v>0.30446788743312703</v>
      </c>
      <c r="Q9" s="14">
        <v>0.37390168086084702</v>
      </c>
      <c r="R9" s="14">
        <v>0.36867843552516899</v>
      </c>
      <c r="S9" s="14"/>
      <c r="T9" s="14">
        <v>0.36476348836759298</v>
      </c>
      <c r="U9" s="14">
        <v>0.34720274868162498</v>
      </c>
      <c r="V9" s="14"/>
      <c r="W9" s="14">
        <v>0.325621436915778</v>
      </c>
      <c r="X9" s="14">
        <v>0.36050381446164798</v>
      </c>
      <c r="Y9" s="14"/>
      <c r="Z9" s="14">
        <v>0.45824530068526198</v>
      </c>
      <c r="AA9" s="14">
        <v>0.287050153282842</v>
      </c>
    </row>
    <row r="10" spans="2:27" ht="43.2" x14ac:dyDescent="0.3">
      <c r="B10" s="15" t="s">
        <v>377</v>
      </c>
      <c r="C10" s="14">
        <v>0.42116983702549798</v>
      </c>
      <c r="D10" s="14">
        <v>0.44912744917834402</v>
      </c>
      <c r="E10" s="14">
        <v>0.39427097868160799</v>
      </c>
      <c r="F10" s="14"/>
      <c r="G10" s="14">
        <v>0.43340259972838702</v>
      </c>
      <c r="H10" s="14">
        <v>0.373156998517295</v>
      </c>
      <c r="I10" s="14">
        <v>0.37171799120360799</v>
      </c>
      <c r="J10" s="14">
        <v>0.42988958722818499</v>
      </c>
      <c r="K10" s="14">
        <v>0.47478617138373103</v>
      </c>
      <c r="L10" s="14">
        <v>0.44916283312918698</v>
      </c>
      <c r="M10" s="14"/>
      <c r="N10" s="14">
        <v>0.39933008730870501</v>
      </c>
      <c r="O10" s="14">
        <v>0.45096098476148599</v>
      </c>
      <c r="P10" s="14">
        <v>0.56434379404538904</v>
      </c>
      <c r="Q10" s="14">
        <v>0.47451969493407498</v>
      </c>
      <c r="R10" s="14">
        <v>0.32008676432419803</v>
      </c>
      <c r="S10" s="14"/>
      <c r="T10" s="14">
        <v>0.41609448133152999</v>
      </c>
      <c r="U10" s="14">
        <v>0.424362727974751</v>
      </c>
      <c r="V10" s="14"/>
      <c r="W10" s="14">
        <v>0.4762269832719</v>
      </c>
      <c r="X10" s="14">
        <v>0.40851376847387699</v>
      </c>
      <c r="Y10" s="14"/>
      <c r="Z10" s="14">
        <v>0.36202864732073797</v>
      </c>
      <c r="AA10" s="14">
        <v>0.45913745109790499</v>
      </c>
    </row>
    <row r="11" spans="2:27" x14ac:dyDescent="0.3">
      <c r="B11" s="15" t="s">
        <v>52</v>
      </c>
      <c r="C11" s="23">
        <v>0.22484610632941801</v>
      </c>
      <c r="D11" s="23">
        <v>0.15567042151579699</v>
      </c>
      <c r="E11" s="23">
        <v>0.29141179228130698</v>
      </c>
      <c r="F11" s="23"/>
      <c r="G11" s="23">
        <v>0.26540537721512802</v>
      </c>
      <c r="H11" s="23">
        <v>0.20775061259205499</v>
      </c>
      <c r="I11" s="23">
        <v>0.22830606694217301</v>
      </c>
      <c r="J11" s="23">
        <v>0.262622004427217</v>
      </c>
      <c r="K11" s="23">
        <v>0.23897364100204599</v>
      </c>
      <c r="L11" s="23">
        <v>0.168877987268341</v>
      </c>
      <c r="M11" s="23"/>
      <c r="N11" s="23">
        <v>0.17747273156389101</v>
      </c>
      <c r="O11" s="23">
        <v>0.13720265793640599</v>
      </c>
      <c r="P11" s="23">
        <v>0.13118831852148399</v>
      </c>
      <c r="Q11" s="23">
        <v>0.15157862420507801</v>
      </c>
      <c r="R11" s="23">
        <v>0.31123480015063298</v>
      </c>
      <c r="S11" s="23"/>
      <c r="T11" s="23">
        <v>0.21914203030087701</v>
      </c>
      <c r="U11" s="23">
        <v>0.22843452334362399</v>
      </c>
      <c r="V11" s="23"/>
      <c r="W11" s="23">
        <v>0.19815157981232201</v>
      </c>
      <c r="X11" s="23">
        <v>0.230982417064475</v>
      </c>
      <c r="Y11" s="23"/>
      <c r="Z11" s="23">
        <v>0.17972605199399999</v>
      </c>
      <c r="AA11" s="23">
        <v>0.25381239561925401</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381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72" x14ac:dyDescent="0.3">
      <c r="B9" s="15" t="s">
        <v>378</v>
      </c>
      <c r="C9" s="14">
        <v>0.393274085485392</v>
      </c>
      <c r="D9" s="14">
        <v>0.41927918008107401</v>
      </c>
      <c r="E9" s="14">
        <v>0.36817346535696499</v>
      </c>
      <c r="F9" s="14"/>
      <c r="G9" s="14">
        <v>0.33262967300274499</v>
      </c>
      <c r="H9" s="14">
        <v>0.34138682838603901</v>
      </c>
      <c r="I9" s="14">
        <v>0.35193383023666203</v>
      </c>
      <c r="J9" s="14">
        <v>0.35928951528676201</v>
      </c>
      <c r="K9" s="14">
        <v>0.43949943467049302</v>
      </c>
      <c r="L9" s="14">
        <v>0.50582668372429995</v>
      </c>
      <c r="M9" s="14"/>
      <c r="N9" s="14">
        <v>0.369840330266059</v>
      </c>
      <c r="O9" s="14">
        <v>0.45856203503109699</v>
      </c>
      <c r="P9" s="14">
        <v>0.44291501723462301</v>
      </c>
      <c r="Q9" s="14">
        <v>0.43672847262331799</v>
      </c>
      <c r="R9" s="14">
        <v>0.34355706925778901</v>
      </c>
      <c r="S9" s="14"/>
      <c r="T9" s="14">
        <v>0.36634211186860499</v>
      </c>
      <c r="U9" s="14">
        <v>0.41021690880490302</v>
      </c>
      <c r="V9" s="14"/>
      <c r="W9" s="14">
        <v>0.47667305013493999</v>
      </c>
      <c r="X9" s="14">
        <v>0.37410304074916301</v>
      </c>
      <c r="Y9" s="14"/>
      <c r="Z9" s="14">
        <v>0.40984127054097502</v>
      </c>
      <c r="AA9" s="14">
        <v>0.38263824113399098</v>
      </c>
    </row>
    <row r="10" spans="2:27" ht="57.6" x14ac:dyDescent="0.3">
      <c r="B10" s="15" t="s">
        <v>379</v>
      </c>
      <c r="C10" s="14">
        <v>0.21029015185643099</v>
      </c>
      <c r="D10" s="14">
        <v>0.243572404931716</v>
      </c>
      <c r="E10" s="14">
        <v>0.17861637981339201</v>
      </c>
      <c r="F10" s="14"/>
      <c r="G10" s="14">
        <v>0.32055196228546301</v>
      </c>
      <c r="H10" s="14">
        <v>0.31398888658405899</v>
      </c>
      <c r="I10" s="14">
        <v>0.215673882503743</v>
      </c>
      <c r="J10" s="14">
        <v>0.20180735457840401</v>
      </c>
      <c r="K10" s="14">
        <v>0.10746225373902001</v>
      </c>
      <c r="L10" s="14">
        <v>0.124246386226758</v>
      </c>
      <c r="M10" s="14"/>
      <c r="N10" s="14">
        <v>0.275765352969916</v>
      </c>
      <c r="O10" s="14">
        <v>0.241254891416286</v>
      </c>
      <c r="P10" s="14">
        <v>0.21046598476824499</v>
      </c>
      <c r="Q10" s="14">
        <v>0.219431417739259</v>
      </c>
      <c r="R10" s="14">
        <v>0.239622309962681</v>
      </c>
      <c r="S10" s="14"/>
      <c r="T10" s="14">
        <v>0.24025979678109899</v>
      </c>
      <c r="U10" s="14">
        <v>0.19143633868506199</v>
      </c>
      <c r="V10" s="14"/>
      <c r="W10" s="14">
        <v>0.126604153987359</v>
      </c>
      <c r="X10" s="14">
        <v>0.229527177348121</v>
      </c>
      <c r="Y10" s="14"/>
      <c r="Z10" s="14">
        <v>0.21703664590205801</v>
      </c>
      <c r="AA10" s="14">
        <v>0.205959020143577</v>
      </c>
    </row>
    <row r="11" spans="2:27" ht="57.6" x14ac:dyDescent="0.3">
      <c r="B11" s="15" t="s">
        <v>380</v>
      </c>
      <c r="C11" s="14">
        <v>0.17099714558193899</v>
      </c>
      <c r="D11" s="14">
        <v>0.15516913908009999</v>
      </c>
      <c r="E11" s="14">
        <v>0.18549369267274601</v>
      </c>
      <c r="F11" s="14"/>
      <c r="G11" s="14">
        <v>0.11943465335200799</v>
      </c>
      <c r="H11" s="14">
        <v>0.155014672217137</v>
      </c>
      <c r="I11" s="14">
        <v>0.16183996082000701</v>
      </c>
      <c r="J11" s="14">
        <v>0.19301896039024399</v>
      </c>
      <c r="K11" s="14">
        <v>0.208263859326593</v>
      </c>
      <c r="L11" s="14">
        <v>0.182853740138538</v>
      </c>
      <c r="M11" s="14"/>
      <c r="N11" s="14">
        <v>0.17327306343139001</v>
      </c>
      <c r="O11" s="14">
        <v>0.140826673314393</v>
      </c>
      <c r="P11" s="14">
        <v>0.163648774678467</v>
      </c>
      <c r="Q11" s="14">
        <v>0.169031553304238</v>
      </c>
      <c r="R11" s="14">
        <v>0.18704643825534301</v>
      </c>
      <c r="S11" s="14"/>
      <c r="T11" s="14">
        <v>0.17660212227546501</v>
      </c>
      <c r="U11" s="14">
        <v>0.16747107166030201</v>
      </c>
      <c r="V11" s="14"/>
      <c r="W11" s="14">
        <v>0.20172556927433799</v>
      </c>
      <c r="X11" s="14">
        <v>0.163933556870063</v>
      </c>
      <c r="Y11" s="14"/>
      <c r="Z11" s="14">
        <v>0.188241296642465</v>
      </c>
      <c r="AA11" s="14">
        <v>0.159926700842144</v>
      </c>
    </row>
    <row r="12" spans="2:27" x14ac:dyDescent="0.3">
      <c r="B12" s="15" t="s">
        <v>52</v>
      </c>
      <c r="C12" s="23">
        <v>0.225438617076238</v>
      </c>
      <c r="D12" s="23">
        <v>0.18197927590711099</v>
      </c>
      <c r="E12" s="23">
        <v>0.26771646215689698</v>
      </c>
      <c r="F12" s="23"/>
      <c r="G12" s="23">
        <v>0.227383711359784</v>
      </c>
      <c r="H12" s="23">
        <v>0.189609612812765</v>
      </c>
      <c r="I12" s="23">
        <v>0.27055232643958799</v>
      </c>
      <c r="J12" s="23">
        <v>0.24588416974458999</v>
      </c>
      <c r="K12" s="23">
        <v>0.24477445226389499</v>
      </c>
      <c r="L12" s="23">
        <v>0.187073189910404</v>
      </c>
      <c r="M12" s="23"/>
      <c r="N12" s="23">
        <v>0.18112125333263601</v>
      </c>
      <c r="O12" s="23">
        <v>0.15935640023822401</v>
      </c>
      <c r="P12" s="23">
        <v>0.182970223318665</v>
      </c>
      <c r="Q12" s="23">
        <v>0.17480855633318601</v>
      </c>
      <c r="R12" s="23">
        <v>0.22977418252418699</v>
      </c>
      <c r="S12" s="23"/>
      <c r="T12" s="23">
        <v>0.21679596907483101</v>
      </c>
      <c r="U12" s="23">
        <v>0.23087568084973301</v>
      </c>
      <c r="V12" s="23"/>
      <c r="W12" s="23">
        <v>0.19499722660336299</v>
      </c>
      <c r="X12" s="23">
        <v>0.23243622503265399</v>
      </c>
      <c r="Y12" s="23"/>
      <c r="Z12" s="23">
        <v>0.18488078691450199</v>
      </c>
      <c r="AA12" s="23">
        <v>0.25147603788028799</v>
      </c>
    </row>
    <row r="13" spans="2:27" x14ac:dyDescent="0.3">
      <c r="B13" s="16"/>
    </row>
    <row r="14" spans="2:27" x14ac:dyDescent="0.3">
      <c r="B14" t="s">
        <v>57</v>
      </c>
    </row>
    <row r="15" spans="2:27" x14ac:dyDescent="0.3">
      <c r="B15" t="s">
        <v>58</v>
      </c>
    </row>
    <row r="17" spans="2:2" x14ac:dyDescent="0.3">
      <c r="B17"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384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72" x14ac:dyDescent="0.3">
      <c r="B9" s="15" t="s">
        <v>382</v>
      </c>
      <c r="C9" s="14">
        <v>0.45515673180609001</v>
      </c>
      <c r="D9" s="14">
        <v>0.51930729886011295</v>
      </c>
      <c r="E9" s="14">
        <v>0.393497324230214</v>
      </c>
      <c r="F9" s="14"/>
      <c r="G9" s="14">
        <v>0.39352651435629199</v>
      </c>
      <c r="H9" s="14">
        <v>0.455640581700818</v>
      </c>
      <c r="I9" s="14">
        <v>0.44929226494253299</v>
      </c>
      <c r="J9" s="14">
        <v>0.44134440791808299</v>
      </c>
      <c r="K9" s="14">
        <v>0.41213530110012397</v>
      </c>
      <c r="L9" s="14">
        <v>0.54054490353611195</v>
      </c>
      <c r="M9" s="14"/>
      <c r="N9" s="14">
        <v>0.51059196308094701</v>
      </c>
      <c r="O9" s="14">
        <v>0.49443500740764501</v>
      </c>
      <c r="P9" s="14">
        <v>0.55367392184353303</v>
      </c>
      <c r="Q9" s="14">
        <v>0.476512968138955</v>
      </c>
      <c r="R9" s="14">
        <v>0.29589257062236302</v>
      </c>
      <c r="S9" s="14"/>
      <c r="T9" s="14">
        <v>0.44780490483529201</v>
      </c>
      <c r="U9" s="14">
        <v>0.45978174396502802</v>
      </c>
      <c r="V9" s="14"/>
      <c r="W9" s="14">
        <v>0.497355630560884</v>
      </c>
      <c r="X9" s="14">
        <v>0.44545640783627499</v>
      </c>
      <c r="Y9" s="14"/>
      <c r="Z9" s="14">
        <v>0.46525525573563098</v>
      </c>
      <c r="AA9" s="14">
        <v>0.44867365527056802</v>
      </c>
    </row>
    <row r="10" spans="2:27" ht="72" x14ac:dyDescent="0.3">
      <c r="B10" s="15" t="s">
        <v>383</v>
      </c>
      <c r="C10" s="14">
        <v>0.31810709318552899</v>
      </c>
      <c r="D10" s="14">
        <v>0.30868921081717998</v>
      </c>
      <c r="E10" s="14">
        <v>0.32547406188135602</v>
      </c>
      <c r="F10" s="14"/>
      <c r="G10" s="14">
        <v>0.37199032624436401</v>
      </c>
      <c r="H10" s="14">
        <v>0.35894516489970701</v>
      </c>
      <c r="I10" s="14">
        <v>0.31604421338717098</v>
      </c>
      <c r="J10" s="14">
        <v>0.28743403467734802</v>
      </c>
      <c r="K10" s="14">
        <v>0.30902283951816301</v>
      </c>
      <c r="L10" s="14">
        <v>0.28173719622124499</v>
      </c>
      <c r="M10" s="14"/>
      <c r="N10" s="14">
        <v>0.33014331606559999</v>
      </c>
      <c r="O10" s="14">
        <v>0.31794399318854899</v>
      </c>
      <c r="P10" s="14">
        <v>0.286401151184703</v>
      </c>
      <c r="Q10" s="14">
        <v>0.35324524831792897</v>
      </c>
      <c r="R10" s="14">
        <v>0.47262326321357501</v>
      </c>
      <c r="S10" s="14"/>
      <c r="T10" s="14">
        <v>0.30780603879458401</v>
      </c>
      <c r="U10" s="14">
        <v>0.32458745541348299</v>
      </c>
      <c r="V10" s="14"/>
      <c r="W10" s="14">
        <v>0.261542848343845</v>
      </c>
      <c r="X10" s="14">
        <v>0.33110960074527801</v>
      </c>
      <c r="Y10" s="14"/>
      <c r="Z10" s="14">
        <v>0.37190358407240698</v>
      </c>
      <c r="AA10" s="14">
        <v>0.28357068269667701</v>
      </c>
    </row>
    <row r="11" spans="2:27" x14ac:dyDescent="0.3">
      <c r="B11" s="15" t="s">
        <v>52</v>
      </c>
      <c r="C11" s="23">
        <v>0.226736175008381</v>
      </c>
      <c r="D11" s="23">
        <v>0.17200349032270701</v>
      </c>
      <c r="E11" s="23">
        <v>0.28102861388842998</v>
      </c>
      <c r="F11" s="23"/>
      <c r="G11" s="23">
        <v>0.234483159399345</v>
      </c>
      <c r="H11" s="23">
        <v>0.18541425339947501</v>
      </c>
      <c r="I11" s="23">
        <v>0.234663521670296</v>
      </c>
      <c r="J11" s="23">
        <v>0.27122155740456899</v>
      </c>
      <c r="K11" s="23">
        <v>0.27884185938171302</v>
      </c>
      <c r="L11" s="23">
        <v>0.177717900242643</v>
      </c>
      <c r="M11" s="23"/>
      <c r="N11" s="23">
        <v>0.159264720853453</v>
      </c>
      <c r="O11" s="23">
        <v>0.187620999403806</v>
      </c>
      <c r="P11" s="23">
        <v>0.159924926971765</v>
      </c>
      <c r="Q11" s="23">
        <v>0.170241783543116</v>
      </c>
      <c r="R11" s="23">
        <v>0.231484166164063</v>
      </c>
      <c r="S11" s="23"/>
      <c r="T11" s="23">
        <v>0.24438905637012401</v>
      </c>
      <c r="U11" s="23">
        <v>0.21563080062148901</v>
      </c>
      <c r="V11" s="23"/>
      <c r="W11" s="23">
        <v>0.241101521095271</v>
      </c>
      <c r="X11" s="23">
        <v>0.223433991418447</v>
      </c>
      <c r="Y11" s="23"/>
      <c r="Z11" s="23">
        <v>0.16284116019196199</v>
      </c>
      <c r="AA11" s="23">
        <v>0.26775566203275503</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56</v>
      </c>
      <c r="E2" s="26"/>
      <c r="F2" s="26"/>
      <c r="G2" s="26"/>
    </row>
    <row r="6" spans="2:7" ht="49.95" customHeight="1" x14ac:dyDescent="0.3">
      <c r="B6" s="17" t="s">
        <v>15</v>
      </c>
      <c r="C6" s="17" t="s">
        <v>385</v>
      </c>
      <c r="D6" s="17" t="s">
        <v>386</v>
      </c>
      <c r="E6" s="17" t="s">
        <v>387</v>
      </c>
      <c r="F6" s="17" t="s">
        <v>388</v>
      </c>
    </row>
    <row r="7" spans="2:7" x14ac:dyDescent="0.3">
      <c r="B7" s="15" t="s">
        <v>47</v>
      </c>
      <c r="C7" s="14">
        <v>0.11932979095554699</v>
      </c>
      <c r="D7" s="14">
        <v>0.10800104375151399</v>
      </c>
      <c r="E7" s="14">
        <v>5.3439326101054903E-2</v>
      </c>
      <c r="F7" s="14">
        <v>5.4021393175814197E-2</v>
      </c>
    </row>
    <row r="8" spans="2:7" x14ac:dyDescent="0.3">
      <c r="B8" s="15" t="s">
        <v>48</v>
      </c>
      <c r="C8" s="14">
        <v>0.28528148779437601</v>
      </c>
      <c r="D8" s="14">
        <v>0.22792454960273401</v>
      </c>
      <c r="E8" s="14">
        <v>0.116997043113878</v>
      </c>
      <c r="F8" s="14">
        <v>0.111947923318353</v>
      </c>
    </row>
    <row r="9" spans="2:7" x14ac:dyDescent="0.3">
      <c r="B9" s="15" t="s">
        <v>49</v>
      </c>
      <c r="C9" s="14">
        <v>0.30583262906306802</v>
      </c>
      <c r="D9" s="14">
        <v>0.27683543576264702</v>
      </c>
      <c r="E9" s="14">
        <v>0.23251418988764899</v>
      </c>
      <c r="F9" s="14">
        <v>0.23554486558420001</v>
      </c>
    </row>
    <row r="10" spans="2:7" x14ac:dyDescent="0.3">
      <c r="B10" s="15" t="s">
        <v>50</v>
      </c>
      <c r="C10" s="14">
        <v>0.14481690487478799</v>
      </c>
      <c r="D10" s="14">
        <v>0.207984940470476</v>
      </c>
      <c r="E10" s="14">
        <v>0.28713893900441301</v>
      </c>
      <c r="F10" s="14">
        <v>0.29287000533636398</v>
      </c>
    </row>
    <row r="11" spans="2:7" x14ac:dyDescent="0.3">
      <c r="B11" s="15" t="s">
        <v>51</v>
      </c>
      <c r="C11" s="14">
        <v>5.7103376317674301E-2</v>
      </c>
      <c r="D11" s="14">
        <v>0.106990555291197</v>
      </c>
      <c r="E11" s="14">
        <v>0.235950534196989</v>
      </c>
      <c r="F11" s="14">
        <v>0.250496657067526</v>
      </c>
    </row>
    <row r="12" spans="2:7" x14ac:dyDescent="0.3">
      <c r="B12" s="15" t="s">
        <v>52</v>
      </c>
      <c r="C12" s="14">
        <v>8.7635810994546898E-2</v>
      </c>
      <c r="D12" s="14">
        <v>7.22634751214314E-2</v>
      </c>
      <c r="E12" s="14">
        <v>7.3959967696015205E-2</v>
      </c>
      <c r="F12" s="14">
        <v>5.5119155517743601E-2</v>
      </c>
    </row>
    <row r="13" spans="2:7" x14ac:dyDescent="0.3">
      <c r="B13" s="20" t="s">
        <v>53</v>
      </c>
      <c r="C13" s="18">
        <v>0.40461127874992298</v>
      </c>
      <c r="D13" s="18">
        <v>0.33592559335424799</v>
      </c>
      <c r="E13" s="18">
        <v>0.17043636921493299</v>
      </c>
      <c r="F13" s="18">
        <v>0.16596931649416699</v>
      </c>
    </row>
    <row r="14" spans="2:7" x14ac:dyDescent="0.3">
      <c r="B14" s="20" t="s">
        <v>54</v>
      </c>
      <c r="C14" s="18">
        <v>0.201920281192462</v>
      </c>
      <c r="D14" s="18">
        <v>0.314975495761673</v>
      </c>
      <c r="E14" s="18">
        <v>0.52308947320140198</v>
      </c>
      <c r="F14" s="18">
        <v>0.54336666240388998</v>
      </c>
    </row>
    <row r="15" spans="2:7" x14ac:dyDescent="0.3">
      <c r="B15" s="20" t="s">
        <v>55</v>
      </c>
      <c r="C15" s="19">
        <v>0.20269099755746101</v>
      </c>
      <c r="D15" s="19">
        <v>2.0950097592574699E-2</v>
      </c>
      <c r="E15" s="19">
        <v>-0.35265310398646899</v>
      </c>
      <c r="F15" s="19">
        <v>-0.37739734590972202</v>
      </c>
    </row>
    <row r="16" spans="2:7" x14ac:dyDescent="0.3">
      <c r="B16" s="16"/>
      <c r="C16" s="16"/>
      <c r="D16" s="16"/>
      <c r="E16" s="16"/>
      <c r="F16" s="16"/>
    </row>
    <row r="17" spans="2:2" x14ac:dyDescent="0.3">
      <c r="B17" t="s">
        <v>57</v>
      </c>
    </row>
    <row r="18" spans="2:2" x14ac:dyDescent="0.3">
      <c r="B18" t="s">
        <v>58</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389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0.11932979095554699</v>
      </c>
      <c r="D9" s="14">
        <v>0.14237698438785301</v>
      </c>
      <c r="E9" s="14">
        <v>9.5479295273622103E-2</v>
      </c>
      <c r="F9" s="14"/>
      <c r="G9" s="14">
        <v>0.123539120052995</v>
      </c>
      <c r="H9" s="14">
        <v>0.15965974546382899</v>
      </c>
      <c r="I9" s="14">
        <v>0.10440369698601799</v>
      </c>
      <c r="J9" s="14">
        <v>0.134564337053589</v>
      </c>
      <c r="K9" s="14">
        <v>0.119560700681835</v>
      </c>
      <c r="L9" s="14">
        <v>8.3402625301039701E-2</v>
      </c>
      <c r="M9" s="14"/>
      <c r="N9" s="14">
        <v>0.13780850079510601</v>
      </c>
      <c r="O9" s="14">
        <v>6.0081395808507902E-2</v>
      </c>
      <c r="P9" s="14">
        <v>0.101899422096034</v>
      </c>
      <c r="Q9" s="14">
        <v>0.15487379604881199</v>
      </c>
      <c r="R9" s="14">
        <v>0.21512972136215899</v>
      </c>
      <c r="S9" s="14"/>
      <c r="T9" s="14">
        <v>0.119512174129867</v>
      </c>
      <c r="U9" s="14">
        <v>0.119215054251028</v>
      </c>
      <c r="V9" s="14"/>
      <c r="W9" s="14">
        <v>7.89269886156653E-2</v>
      </c>
      <c r="X9" s="14">
        <v>0.12861724355620799</v>
      </c>
      <c r="Y9" s="14"/>
      <c r="Z9" s="14">
        <v>0.138160480773106</v>
      </c>
      <c r="AA9" s="14">
        <v>0.107240815957252</v>
      </c>
    </row>
    <row r="10" spans="2:27" x14ac:dyDescent="0.3">
      <c r="B10" s="15" t="s">
        <v>48</v>
      </c>
      <c r="C10" s="14">
        <v>0.28528148779437601</v>
      </c>
      <c r="D10" s="14">
        <v>0.30090172158450901</v>
      </c>
      <c r="E10" s="14">
        <v>0.27033366662929897</v>
      </c>
      <c r="F10" s="14"/>
      <c r="G10" s="14">
        <v>0.35753732604897398</v>
      </c>
      <c r="H10" s="14">
        <v>0.327204321492989</v>
      </c>
      <c r="I10" s="14">
        <v>0.32636759240209201</v>
      </c>
      <c r="J10" s="14">
        <v>0.268164681512645</v>
      </c>
      <c r="K10" s="14">
        <v>0.244373698440458</v>
      </c>
      <c r="L10" s="14">
        <v>0.21113963315626499</v>
      </c>
      <c r="M10" s="14"/>
      <c r="N10" s="14">
        <v>0.29484494443433001</v>
      </c>
      <c r="O10" s="14">
        <v>0.26085841585748798</v>
      </c>
      <c r="P10" s="14">
        <v>0.275702054136788</v>
      </c>
      <c r="Q10" s="14">
        <v>0.33910452523155998</v>
      </c>
      <c r="R10" s="14">
        <v>0.40288042607338997</v>
      </c>
      <c r="S10" s="14"/>
      <c r="T10" s="14">
        <v>0.30126814645523298</v>
      </c>
      <c r="U10" s="14">
        <v>0.27522432907982203</v>
      </c>
      <c r="V10" s="14"/>
      <c r="W10" s="14">
        <v>0.21298397103868599</v>
      </c>
      <c r="X10" s="14">
        <v>0.30190062609981899</v>
      </c>
      <c r="Y10" s="14"/>
      <c r="Z10" s="14">
        <v>0.31171736243421699</v>
      </c>
      <c r="AA10" s="14">
        <v>0.26831011655543702</v>
      </c>
    </row>
    <row r="11" spans="2:27" x14ac:dyDescent="0.3">
      <c r="B11" s="15" t="s">
        <v>49</v>
      </c>
      <c r="C11" s="14">
        <v>0.30583262906306802</v>
      </c>
      <c r="D11" s="14">
        <v>0.28352285371320701</v>
      </c>
      <c r="E11" s="14">
        <v>0.32755075199349398</v>
      </c>
      <c r="F11" s="14"/>
      <c r="G11" s="14">
        <v>0.27129863271410398</v>
      </c>
      <c r="H11" s="14">
        <v>0.28962400241620301</v>
      </c>
      <c r="I11" s="14">
        <v>0.285364164482931</v>
      </c>
      <c r="J11" s="14">
        <v>0.276127804757203</v>
      </c>
      <c r="K11" s="14">
        <v>0.34474442224637403</v>
      </c>
      <c r="L11" s="14">
        <v>0.356539491088603</v>
      </c>
      <c r="M11" s="14"/>
      <c r="N11" s="14">
        <v>0.30730151607831002</v>
      </c>
      <c r="O11" s="14">
        <v>0.35476855635311699</v>
      </c>
      <c r="P11" s="14">
        <v>0.26869744728177403</v>
      </c>
      <c r="Q11" s="14">
        <v>0.25025192994710199</v>
      </c>
      <c r="R11" s="14">
        <v>0.22430383042072</v>
      </c>
      <c r="S11" s="14"/>
      <c r="T11" s="14">
        <v>0.31255239775444299</v>
      </c>
      <c r="U11" s="14">
        <v>0.30160524286011398</v>
      </c>
      <c r="V11" s="14"/>
      <c r="W11" s="14">
        <v>0.366806126836836</v>
      </c>
      <c r="X11" s="14">
        <v>0.29181655993730399</v>
      </c>
      <c r="Y11" s="14"/>
      <c r="Z11" s="14">
        <v>0.29151057706148298</v>
      </c>
      <c r="AA11" s="14">
        <v>0.31502713708422497</v>
      </c>
    </row>
    <row r="12" spans="2:27" x14ac:dyDescent="0.3">
      <c r="B12" s="15" t="s">
        <v>50</v>
      </c>
      <c r="C12" s="14">
        <v>0.14481690487478799</v>
      </c>
      <c r="D12" s="14">
        <v>0.16325420503828</v>
      </c>
      <c r="E12" s="14">
        <v>0.12737972209956899</v>
      </c>
      <c r="F12" s="14"/>
      <c r="G12" s="14">
        <v>0.100125027964045</v>
      </c>
      <c r="H12" s="14">
        <v>0.127810978380447</v>
      </c>
      <c r="I12" s="14">
        <v>0.120980409314957</v>
      </c>
      <c r="J12" s="14">
        <v>0.14994631458371599</v>
      </c>
      <c r="K12" s="14">
        <v>0.12110754422471</v>
      </c>
      <c r="L12" s="14">
        <v>0.21944525116129901</v>
      </c>
      <c r="M12" s="14"/>
      <c r="N12" s="14">
        <v>0.146604305802541</v>
      </c>
      <c r="O12" s="14">
        <v>0.17767832556489099</v>
      </c>
      <c r="P12" s="14">
        <v>0.19028680423434399</v>
      </c>
      <c r="Q12" s="14">
        <v>0.154886436296271</v>
      </c>
      <c r="R12" s="14">
        <v>8.9638240263745797E-2</v>
      </c>
      <c r="S12" s="14"/>
      <c r="T12" s="14">
        <v>0.112456359405235</v>
      </c>
      <c r="U12" s="14">
        <v>0.165174826363018</v>
      </c>
      <c r="V12" s="14"/>
      <c r="W12" s="14">
        <v>0.16256999217290299</v>
      </c>
      <c r="X12" s="14">
        <v>0.140735976145894</v>
      </c>
      <c r="Y12" s="14"/>
      <c r="Z12" s="14">
        <v>0.152342418238303</v>
      </c>
      <c r="AA12" s="14">
        <v>0.13998565632349799</v>
      </c>
    </row>
    <row r="13" spans="2:27" x14ac:dyDescent="0.3">
      <c r="B13" s="15" t="s">
        <v>51</v>
      </c>
      <c r="C13" s="14">
        <v>5.7103376317674301E-2</v>
      </c>
      <c r="D13" s="14">
        <v>6.7417105703581198E-2</v>
      </c>
      <c r="E13" s="14">
        <v>4.7257044511177099E-2</v>
      </c>
      <c r="F13" s="14"/>
      <c r="G13" s="14">
        <v>4.91241268186553E-2</v>
      </c>
      <c r="H13" s="14">
        <v>4.4078218081577802E-2</v>
      </c>
      <c r="I13" s="14">
        <v>5.4844351604367299E-2</v>
      </c>
      <c r="J13" s="14">
        <v>4.8284614877034698E-2</v>
      </c>
      <c r="K13" s="14">
        <v>8.85563929547733E-2</v>
      </c>
      <c r="L13" s="14">
        <v>6.08667022311878E-2</v>
      </c>
      <c r="M13" s="14"/>
      <c r="N13" s="14">
        <v>4.8028902567982902E-2</v>
      </c>
      <c r="O13" s="14">
        <v>8.31377476977265E-2</v>
      </c>
      <c r="P13" s="14">
        <v>9.5924091995788496E-2</v>
      </c>
      <c r="Q13" s="14">
        <v>5.2794737757493E-2</v>
      </c>
      <c r="R13" s="14">
        <v>1.5276020949928399E-2</v>
      </c>
      <c r="S13" s="14"/>
      <c r="T13" s="14">
        <v>6.16169708570177E-2</v>
      </c>
      <c r="U13" s="14">
        <v>5.4263887615355798E-2</v>
      </c>
      <c r="V13" s="14"/>
      <c r="W13" s="14">
        <v>7.9453535842514203E-2</v>
      </c>
      <c r="X13" s="14">
        <v>5.1965711720600903E-2</v>
      </c>
      <c r="Y13" s="14"/>
      <c r="Z13" s="14">
        <v>6.0202724636577498E-2</v>
      </c>
      <c r="AA13" s="14">
        <v>5.5113648660257697E-2</v>
      </c>
    </row>
    <row r="14" spans="2:27" x14ac:dyDescent="0.3">
      <c r="B14" s="15" t="s">
        <v>52</v>
      </c>
      <c r="C14" s="14">
        <v>8.7635810994546898E-2</v>
      </c>
      <c r="D14" s="14">
        <v>4.2527129572569697E-2</v>
      </c>
      <c r="E14" s="14">
        <v>0.131999519492839</v>
      </c>
      <c r="F14" s="14"/>
      <c r="G14" s="14">
        <v>9.8375766401226902E-2</v>
      </c>
      <c r="H14" s="14">
        <v>5.1622734164953998E-2</v>
      </c>
      <c r="I14" s="14">
        <v>0.108039785209634</v>
      </c>
      <c r="J14" s="14">
        <v>0.122912247215812</v>
      </c>
      <c r="K14" s="14">
        <v>8.1657241451849299E-2</v>
      </c>
      <c r="L14" s="14">
        <v>6.8606297061605204E-2</v>
      </c>
      <c r="M14" s="14"/>
      <c r="N14" s="14">
        <v>6.5411830321729994E-2</v>
      </c>
      <c r="O14" s="14">
        <v>6.3475558718270306E-2</v>
      </c>
      <c r="P14" s="14">
        <v>6.7490180255271801E-2</v>
      </c>
      <c r="Q14" s="14">
        <v>4.80885747187609E-2</v>
      </c>
      <c r="R14" s="14">
        <v>5.2771760930056102E-2</v>
      </c>
      <c r="S14" s="14"/>
      <c r="T14" s="14">
        <v>9.2593951398204505E-2</v>
      </c>
      <c r="U14" s="14">
        <v>8.4516659830662699E-2</v>
      </c>
      <c r="V14" s="14"/>
      <c r="W14" s="14">
        <v>9.9259385493396801E-2</v>
      </c>
      <c r="X14" s="14">
        <v>8.4963882540174396E-2</v>
      </c>
      <c r="Y14" s="14"/>
      <c r="Z14" s="14">
        <v>4.6066436856314202E-2</v>
      </c>
      <c r="AA14" s="14">
        <v>0.114322625419331</v>
      </c>
    </row>
    <row r="15" spans="2:27" x14ac:dyDescent="0.3">
      <c r="B15" s="15" t="s">
        <v>53</v>
      </c>
      <c r="C15" s="18">
        <v>0.40461127874992298</v>
      </c>
      <c r="D15" s="18">
        <v>0.44327870597236202</v>
      </c>
      <c r="E15" s="18">
        <v>0.36581296190292101</v>
      </c>
      <c r="F15" s="18"/>
      <c r="G15" s="18">
        <v>0.48107644610196798</v>
      </c>
      <c r="H15" s="18">
        <v>0.486864066956818</v>
      </c>
      <c r="I15" s="18">
        <v>0.43077128938811099</v>
      </c>
      <c r="J15" s="18">
        <v>0.402729018566234</v>
      </c>
      <c r="K15" s="18">
        <v>0.36393439912229297</v>
      </c>
      <c r="L15" s="18">
        <v>0.29454225845730497</v>
      </c>
      <c r="M15" s="18"/>
      <c r="N15" s="18">
        <v>0.432653445229436</v>
      </c>
      <c r="O15" s="18">
        <v>0.320939811665996</v>
      </c>
      <c r="P15" s="18">
        <v>0.37760147623282198</v>
      </c>
      <c r="Q15" s="18">
        <v>0.493978321280373</v>
      </c>
      <c r="R15" s="18">
        <v>0.61801014743555005</v>
      </c>
      <c r="S15" s="18"/>
      <c r="T15" s="18">
        <v>0.42078032058510001</v>
      </c>
      <c r="U15" s="18">
        <v>0.39443938333084999</v>
      </c>
      <c r="V15" s="18"/>
      <c r="W15" s="18">
        <v>0.29191095965435099</v>
      </c>
      <c r="X15" s="18">
        <v>0.43051786965602701</v>
      </c>
      <c r="Y15" s="18"/>
      <c r="Z15" s="18">
        <v>0.44987784320732199</v>
      </c>
      <c r="AA15" s="18">
        <v>0.37555093251268901</v>
      </c>
    </row>
    <row r="16" spans="2:27" x14ac:dyDescent="0.3">
      <c r="B16" s="15" t="s">
        <v>54</v>
      </c>
      <c r="C16" s="18">
        <v>0.201920281192462</v>
      </c>
      <c r="D16" s="18">
        <v>0.23067131074186201</v>
      </c>
      <c r="E16" s="18">
        <v>0.17463676661074601</v>
      </c>
      <c r="F16" s="18"/>
      <c r="G16" s="18">
        <v>0.14924915478270101</v>
      </c>
      <c r="H16" s="18">
        <v>0.171889196462025</v>
      </c>
      <c r="I16" s="18">
        <v>0.175824760919325</v>
      </c>
      <c r="J16" s="18">
        <v>0.19823092946074999</v>
      </c>
      <c r="K16" s="18">
        <v>0.20966393717948301</v>
      </c>
      <c r="L16" s="18">
        <v>0.28031195339248599</v>
      </c>
      <c r="M16" s="18"/>
      <c r="N16" s="18">
        <v>0.194633208370524</v>
      </c>
      <c r="O16" s="18">
        <v>0.26081607326261702</v>
      </c>
      <c r="P16" s="18">
        <v>0.28621089623013202</v>
      </c>
      <c r="Q16" s="18">
        <v>0.20768117405376399</v>
      </c>
      <c r="R16" s="18">
        <v>0.104914261213674</v>
      </c>
      <c r="S16" s="18"/>
      <c r="T16" s="18">
        <v>0.174073330262252</v>
      </c>
      <c r="U16" s="18">
        <v>0.219438713978374</v>
      </c>
      <c r="V16" s="18"/>
      <c r="W16" s="18">
        <v>0.24202352801541699</v>
      </c>
      <c r="X16" s="18">
        <v>0.192701687866495</v>
      </c>
      <c r="Y16" s="18"/>
      <c r="Z16" s="18">
        <v>0.21254514287488099</v>
      </c>
      <c r="AA16" s="18">
        <v>0.195099304983755</v>
      </c>
    </row>
    <row r="17" spans="2:27" x14ac:dyDescent="0.3">
      <c r="B17" s="15" t="s">
        <v>55</v>
      </c>
      <c r="C17" s="19">
        <v>0.20269099755746101</v>
      </c>
      <c r="D17" s="19">
        <v>0.21260739523050001</v>
      </c>
      <c r="E17" s="19">
        <v>0.191176195292175</v>
      </c>
      <c r="F17" s="19"/>
      <c r="G17" s="19">
        <v>0.33182729131926803</v>
      </c>
      <c r="H17" s="19">
        <v>0.314974870494793</v>
      </c>
      <c r="I17" s="19">
        <v>0.25494652846878602</v>
      </c>
      <c r="J17" s="19">
        <v>0.204498089105484</v>
      </c>
      <c r="K17" s="19">
        <v>0.15427046194280999</v>
      </c>
      <c r="L17" s="19">
        <v>1.42303050648188E-2</v>
      </c>
      <c r="M17" s="19"/>
      <c r="N17" s="19">
        <v>0.23802023685891199</v>
      </c>
      <c r="O17" s="19">
        <v>6.01237384033785E-2</v>
      </c>
      <c r="P17" s="19">
        <v>9.1390580002689306E-2</v>
      </c>
      <c r="Q17" s="19">
        <v>0.28629714722660898</v>
      </c>
      <c r="R17" s="19">
        <v>0.51309588622187496</v>
      </c>
      <c r="S17" s="19"/>
      <c r="T17" s="19">
        <v>0.24670699032284801</v>
      </c>
      <c r="U17" s="19">
        <v>0.17500066935247599</v>
      </c>
      <c r="V17" s="19"/>
      <c r="W17" s="19">
        <v>4.9887431638933999E-2</v>
      </c>
      <c r="X17" s="19">
        <v>0.23781618178953201</v>
      </c>
      <c r="Y17" s="19"/>
      <c r="Z17" s="19">
        <v>0.237332700332442</v>
      </c>
      <c r="AA17" s="19">
        <v>0.18045162752893401</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390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0.10800104375151399</v>
      </c>
      <c r="D9" s="14">
        <v>0.123331302598188</v>
      </c>
      <c r="E9" s="14">
        <v>9.2645451235094003E-2</v>
      </c>
      <c r="F9" s="14"/>
      <c r="G9" s="14">
        <v>0.141876474429528</v>
      </c>
      <c r="H9" s="14">
        <v>0.132550473181516</v>
      </c>
      <c r="I9" s="14">
        <v>9.9890446068919295E-2</v>
      </c>
      <c r="J9" s="14">
        <v>0.121675557615467</v>
      </c>
      <c r="K9" s="14">
        <v>9.48773907722745E-2</v>
      </c>
      <c r="L9" s="14">
        <v>6.9855432054253597E-2</v>
      </c>
      <c r="M9" s="14"/>
      <c r="N9" s="14">
        <v>0.121156884611144</v>
      </c>
      <c r="O9" s="14">
        <v>7.4003640654810396E-2</v>
      </c>
      <c r="P9" s="14">
        <v>8.3637490540371506E-2</v>
      </c>
      <c r="Q9" s="14">
        <v>0.12207562784046699</v>
      </c>
      <c r="R9" s="14">
        <v>0.22643815144665899</v>
      </c>
      <c r="S9" s="14"/>
      <c r="T9" s="14">
        <v>0.107726259608837</v>
      </c>
      <c r="U9" s="14">
        <v>0.108173909626353</v>
      </c>
      <c r="V9" s="14"/>
      <c r="W9" s="14">
        <v>6.5011208282314006E-2</v>
      </c>
      <c r="X9" s="14">
        <v>0.11788318152680199</v>
      </c>
      <c r="Y9" s="14"/>
      <c r="Z9" s="14">
        <v>0.13338796918913901</v>
      </c>
      <c r="AA9" s="14">
        <v>9.1703079636951706E-2</v>
      </c>
    </row>
    <row r="10" spans="2:27" x14ac:dyDescent="0.3">
      <c r="B10" s="15" t="s">
        <v>48</v>
      </c>
      <c r="C10" s="14">
        <v>0.22792454960273401</v>
      </c>
      <c r="D10" s="14">
        <v>0.24082143120969501</v>
      </c>
      <c r="E10" s="14">
        <v>0.214407074454317</v>
      </c>
      <c r="F10" s="14"/>
      <c r="G10" s="14">
        <v>0.27308657197165898</v>
      </c>
      <c r="H10" s="14">
        <v>0.28846135464711697</v>
      </c>
      <c r="I10" s="14">
        <v>0.273763546215126</v>
      </c>
      <c r="J10" s="14">
        <v>0.199569366260308</v>
      </c>
      <c r="K10" s="14">
        <v>0.16124589979063</v>
      </c>
      <c r="L10" s="14">
        <v>0.17920806579295201</v>
      </c>
      <c r="M10" s="14"/>
      <c r="N10" s="14">
        <v>0.27321257636048302</v>
      </c>
      <c r="O10" s="14">
        <v>0.21308009272971001</v>
      </c>
      <c r="P10" s="14">
        <v>0.226583278544949</v>
      </c>
      <c r="Q10" s="14">
        <v>0.20528016057655701</v>
      </c>
      <c r="R10" s="14">
        <v>0.258837538728803</v>
      </c>
      <c r="S10" s="14"/>
      <c r="T10" s="14">
        <v>0.23718184502617401</v>
      </c>
      <c r="U10" s="14">
        <v>0.222100812991091</v>
      </c>
      <c r="V10" s="14"/>
      <c r="W10" s="14">
        <v>0.16041058173363401</v>
      </c>
      <c r="X10" s="14">
        <v>0.243444086371297</v>
      </c>
      <c r="Y10" s="14"/>
      <c r="Z10" s="14">
        <v>0.25481941030098998</v>
      </c>
      <c r="AA10" s="14">
        <v>0.210658517305782</v>
      </c>
    </row>
    <row r="11" spans="2:27" x14ac:dyDescent="0.3">
      <c r="B11" s="15" t="s">
        <v>49</v>
      </c>
      <c r="C11" s="14">
        <v>0.27683543576264702</v>
      </c>
      <c r="D11" s="14">
        <v>0.28239741820861503</v>
      </c>
      <c r="E11" s="14">
        <v>0.27247300542032099</v>
      </c>
      <c r="F11" s="14"/>
      <c r="G11" s="14">
        <v>0.26725270289712599</v>
      </c>
      <c r="H11" s="14">
        <v>0.26582091032555799</v>
      </c>
      <c r="I11" s="14">
        <v>0.26652395311301402</v>
      </c>
      <c r="J11" s="14">
        <v>0.30314718770002802</v>
      </c>
      <c r="K11" s="14">
        <v>0.27321397637287798</v>
      </c>
      <c r="L11" s="14">
        <v>0.28163925464016698</v>
      </c>
      <c r="M11" s="14"/>
      <c r="N11" s="14">
        <v>0.249255334895914</v>
      </c>
      <c r="O11" s="14">
        <v>0.26322281378589801</v>
      </c>
      <c r="P11" s="14">
        <v>0.28918965901217197</v>
      </c>
      <c r="Q11" s="14">
        <v>0.33137300820945897</v>
      </c>
      <c r="R11" s="14">
        <v>0.21045579695858599</v>
      </c>
      <c r="S11" s="14"/>
      <c r="T11" s="14">
        <v>0.27672326714734602</v>
      </c>
      <c r="U11" s="14">
        <v>0.27690600069999999</v>
      </c>
      <c r="V11" s="14"/>
      <c r="W11" s="14">
        <v>0.295343422012387</v>
      </c>
      <c r="X11" s="14">
        <v>0.27258097728271002</v>
      </c>
      <c r="Y11" s="14"/>
      <c r="Z11" s="14">
        <v>0.257983354364694</v>
      </c>
      <c r="AA11" s="14">
        <v>0.28893814378310301</v>
      </c>
    </row>
    <row r="12" spans="2:27" x14ac:dyDescent="0.3">
      <c r="B12" s="15" t="s">
        <v>50</v>
      </c>
      <c r="C12" s="14">
        <v>0.207984940470476</v>
      </c>
      <c r="D12" s="14">
        <v>0.21385268265715801</v>
      </c>
      <c r="E12" s="14">
        <v>0.203058946780515</v>
      </c>
      <c r="F12" s="14"/>
      <c r="G12" s="14">
        <v>0.16221487555039399</v>
      </c>
      <c r="H12" s="14">
        <v>0.17191528283653801</v>
      </c>
      <c r="I12" s="14">
        <v>0.21836242334221001</v>
      </c>
      <c r="J12" s="14">
        <v>0.20609541447294499</v>
      </c>
      <c r="K12" s="14">
        <v>0.218838971906713</v>
      </c>
      <c r="L12" s="14">
        <v>0.25352839532378302</v>
      </c>
      <c r="M12" s="14"/>
      <c r="N12" s="14">
        <v>0.198111464974639</v>
      </c>
      <c r="O12" s="14">
        <v>0.29078912993076</v>
      </c>
      <c r="P12" s="14">
        <v>0.21100826053368399</v>
      </c>
      <c r="Q12" s="14">
        <v>0.20977607296277101</v>
      </c>
      <c r="R12" s="14">
        <v>0.16018134626713501</v>
      </c>
      <c r="S12" s="14"/>
      <c r="T12" s="14">
        <v>0.20864423949541999</v>
      </c>
      <c r="U12" s="14">
        <v>0.20757017744370099</v>
      </c>
      <c r="V12" s="14"/>
      <c r="W12" s="14">
        <v>0.24652539297015699</v>
      </c>
      <c r="X12" s="14">
        <v>0.19912558901292901</v>
      </c>
      <c r="Y12" s="14"/>
      <c r="Z12" s="14">
        <v>0.21109183713637</v>
      </c>
      <c r="AA12" s="14">
        <v>0.20599036690571801</v>
      </c>
    </row>
    <row r="13" spans="2:27" x14ac:dyDescent="0.3">
      <c r="B13" s="15" t="s">
        <v>51</v>
      </c>
      <c r="C13" s="14">
        <v>0.106990555291197</v>
      </c>
      <c r="D13" s="14">
        <v>9.8843859316964003E-2</v>
      </c>
      <c r="E13" s="14">
        <v>0.1153537750173</v>
      </c>
      <c r="F13" s="14"/>
      <c r="G13" s="14">
        <v>8.0257928051643099E-2</v>
      </c>
      <c r="H13" s="14">
        <v>6.6734621818665504E-2</v>
      </c>
      <c r="I13" s="14">
        <v>6.7986110521764606E-2</v>
      </c>
      <c r="J13" s="14">
        <v>7.7655550375434104E-2</v>
      </c>
      <c r="K13" s="14">
        <v>0.178723533248414</v>
      </c>
      <c r="L13" s="14">
        <v>0.164778949968274</v>
      </c>
      <c r="M13" s="14"/>
      <c r="N13" s="14">
        <v>9.8365193906522694E-2</v>
      </c>
      <c r="O13" s="14">
        <v>0.11136805820748499</v>
      </c>
      <c r="P13" s="14">
        <v>0.137372326477295</v>
      </c>
      <c r="Q13" s="14">
        <v>9.7315881518434802E-2</v>
      </c>
      <c r="R13" s="14">
        <v>5.7655749413020103E-2</v>
      </c>
      <c r="S13" s="14"/>
      <c r="T13" s="14">
        <v>9.7753919264694705E-2</v>
      </c>
      <c r="U13" s="14">
        <v>0.11280129513857701</v>
      </c>
      <c r="V13" s="14"/>
      <c r="W13" s="14">
        <v>0.16742276952367</v>
      </c>
      <c r="X13" s="14">
        <v>9.3098911822618494E-2</v>
      </c>
      <c r="Y13" s="14"/>
      <c r="Z13" s="14">
        <v>9.1593379559988197E-2</v>
      </c>
      <c r="AA13" s="14">
        <v>0.116875274027596</v>
      </c>
    </row>
    <row r="14" spans="2:27" x14ac:dyDescent="0.3">
      <c r="B14" s="15" t="s">
        <v>52</v>
      </c>
      <c r="C14" s="14">
        <v>7.22634751214314E-2</v>
      </c>
      <c r="D14" s="14">
        <v>4.0753306009379098E-2</v>
      </c>
      <c r="E14" s="14">
        <v>0.102061747092453</v>
      </c>
      <c r="F14" s="14"/>
      <c r="G14" s="14">
        <v>7.5311447099649695E-2</v>
      </c>
      <c r="H14" s="14">
        <v>7.4517357190605205E-2</v>
      </c>
      <c r="I14" s="14">
        <v>7.3473520738966402E-2</v>
      </c>
      <c r="J14" s="14">
        <v>9.1856923575817706E-2</v>
      </c>
      <c r="K14" s="14">
        <v>7.3100227909090806E-2</v>
      </c>
      <c r="L14" s="14">
        <v>5.0989902220570101E-2</v>
      </c>
      <c r="M14" s="14"/>
      <c r="N14" s="14">
        <v>5.9898545251297598E-2</v>
      </c>
      <c r="O14" s="14">
        <v>4.7536264691336302E-2</v>
      </c>
      <c r="P14" s="14">
        <v>5.22089848915279E-2</v>
      </c>
      <c r="Q14" s="14">
        <v>3.41792488923119E-2</v>
      </c>
      <c r="R14" s="14">
        <v>8.6431417185797194E-2</v>
      </c>
      <c r="S14" s="14"/>
      <c r="T14" s="14">
        <v>7.1970469457528802E-2</v>
      </c>
      <c r="U14" s="14">
        <v>7.2447804100278498E-2</v>
      </c>
      <c r="V14" s="14"/>
      <c r="W14" s="14">
        <v>6.5286625477837701E-2</v>
      </c>
      <c r="X14" s="14">
        <v>7.3867253983642994E-2</v>
      </c>
      <c r="Y14" s="14"/>
      <c r="Z14" s="14">
        <v>5.1124049448819098E-2</v>
      </c>
      <c r="AA14" s="14">
        <v>8.5834618340849503E-2</v>
      </c>
    </row>
    <row r="15" spans="2:27" x14ac:dyDescent="0.3">
      <c r="B15" s="15" t="s">
        <v>53</v>
      </c>
      <c r="C15" s="18">
        <v>0.33592559335424799</v>
      </c>
      <c r="D15" s="18">
        <v>0.36415273380788299</v>
      </c>
      <c r="E15" s="18">
        <v>0.30705252568941099</v>
      </c>
      <c r="F15" s="18"/>
      <c r="G15" s="18">
        <v>0.41496304640118697</v>
      </c>
      <c r="H15" s="18">
        <v>0.421011827828633</v>
      </c>
      <c r="I15" s="18">
        <v>0.373653992284045</v>
      </c>
      <c r="J15" s="18">
        <v>0.32124492387577502</v>
      </c>
      <c r="K15" s="18">
        <v>0.256123290562904</v>
      </c>
      <c r="L15" s="18">
        <v>0.24906349784720599</v>
      </c>
      <c r="M15" s="18"/>
      <c r="N15" s="18">
        <v>0.39436946097162701</v>
      </c>
      <c r="O15" s="18">
        <v>0.28708373338452098</v>
      </c>
      <c r="P15" s="18">
        <v>0.31022076908531998</v>
      </c>
      <c r="Q15" s="18">
        <v>0.32735578841702401</v>
      </c>
      <c r="R15" s="18">
        <v>0.48527569017546202</v>
      </c>
      <c r="S15" s="18"/>
      <c r="T15" s="18">
        <v>0.34490810463501098</v>
      </c>
      <c r="U15" s="18">
        <v>0.33027472261744401</v>
      </c>
      <c r="V15" s="18"/>
      <c r="W15" s="18">
        <v>0.225421790015948</v>
      </c>
      <c r="X15" s="18">
        <v>0.36132726789809899</v>
      </c>
      <c r="Y15" s="18"/>
      <c r="Z15" s="18">
        <v>0.38820737949012901</v>
      </c>
      <c r="AA15" s="18">
        <v>0.30236159694273401</v>
      </c>
    </row>
    <row r="16" spans="2:27" x14ac:dyDescent="0.3">
      <c r="B16" s="15" t="s">
        <v>54</v>
      </c>
      <c r="C16" s="18">
        <v>0.314975495761673</v>
      </c>
      <c r="D16" s="18">
        <v>0.312696541974122</v>
      </c>
      <c r="E16" s="18">
        <v>0.31841272179781499</v>
      </c>
      <c r="F16" s="18"/>
      <c r="G16" s="18">
        <v>0.24247280360203699</v>
      </c>
      <c r="H16" s="18">
        <v>0.238649904655204</v>
      </c>
      <c r="I16" s="18">
        <v>0.28634853386397502</v>
      </c>
      <c r="J16" s="18">
        <v>0.28375096484837897</v>
      </c>
      <c r="K16" s="18">
        <v>0.39756250515512698</v>
      </c>
      <c r="L16" s="18">
        <v>0.41830734529205699</v>
      </c>
      <c r="M16" s="18"/>
      <c r="N16" s="18">
        <v>0.29647665888116198</v>
      </c>
      <c r="O16" s="18">
        <v>0.40215718813824503</v>
      </c>
      <c r="P16" s="18">
        <v>0.34838058701098001</v>
      </c>
      <c r="Q16" s="18">
        <v>0.30709195448120602</v>
      </c>
      <c r="R16" s="18">
        <v>0.217837095680155</v>
      </c>
      <c r="S16" s="18"/>
      <c r="T16" s="18">
        <v>0.306398158760114</v>
      </c>
      <c r="U16" s="18">
        <v>0.32037147258227799</v>
      </c>
      <c r="V16" s="18"/>
      <c r="W16" s="18">
        <v>0.41394816249382699</v>
      </c>
      <c r="X16" s="18">
        <v>0.29222450083554802</v>
      </c>
      <c r="Y16" s="18"/>
      <c r="Z16" s="18">
        <v>0.30268521669635801</v>
      </c>
      <c r="AA16" s="18">
        <v>0.32286564093331399</v>
      </c>
    </row>
    <row r="17" spans="2:27" x14ac:dyDescent="0.3">
      <c r="B17" s="15" t="s">
        <v>55</v>
      </c>
      <c r="C17" s="19">
        <v>2.0950097592574699E-2</v>
      </c>
      <c r="D17" s="19">
        <v>5.1456191833760503E-2</v>
      </c>
      <c r="E17" s="19">
        <v>-1.13601961084045E-2</v>
      </c>
      <c r="F17" s="19"/>
      <c r="G17" s="19">
        <v>0.17249024279914901</v>
      </c>
      <c r="H17" s="19">
        <v>0.182361923173429</v>
      </c>
      <c r="I17" s="19">
        <v>8.73054584200703E-2</v>
      </c>
      <c r="J17" s="19">
        <v>3.7493959027396703E-2</v>
      </c>
      <c r="K17" s="19">
        <v>-0.141439214592222</v>
      </c>
      <c r="L17" s="19">
        <v>-0.16924384744485199</v>
      </c>
      <c r="M17" s="19"/>
      <c r="N17" s="19">
        <v>9.7892802090465206E-2</v>
      </c>
      <c r="O17" s="19">
        <v>-0.115073454753725</v>
      </c>
      <c r="P17" s="19">
        <v>-3.8159817925659603E-2</v>
      </c>
      <c r="Q17" s="19">
        <v>2.02638339358178E-2</v>
      </c>
      <c r="R17" s="19">
        <v>0.26743859449530699</v>
      </c>
      <c r="S17" s="19"/>
      <c r="T17" s="19">
        <v>3.8509945874896402E-2</v>
      </c>
      <c r="U17" s="19">
        <v>9.9032500351660703E-3</v>
      </c>
      <c r="V17" s="19"/>
      <c r="W17" s="19">
        <v>-0.18852637247787901</v>
      </c>
      <c r="X17" s="19">
        <v>6.9102767062551307E-2</v>
      </c>
      <c r="Y17" s="19"/>
      <c r="Z17" s="19">
        <v>8.5522162793771506E-2</v>
      </c>
      <c r="AA17" s="19">
        <v>-2.0504043990579798E-2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391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5.4021393175814197E-2</v>
      </c>
      <c r="D9" s="14">
        <v>4.9818459167226499E-2</v>
      </c>
      <c r="E9" s="14">
        <v>5.6515614019120801E-2</v>
      </c>
      <c r="F9" s="14"/>
      <c r="G9" s="14">
        <v>0.112666576292559</v>
      </c>
      <c r="H9" s="14">
        <v>6.8595812487823205E-2</v>
      </c>
      <c r="I9" s="14">
        <v>5.4604704000737303E-2</v>
      </c>
      <c r="J9" s="14">
        <v>4.2490539848226497E-2</v>
      </c>
      <c r="K9" s="14">
        <v>3.2998013429728898E-2</v>
      </c>
      <c r="L9" s="14">
        <v>2.6168199169613101E-2</v>
      </c>
      <c r="M9" s="14"/>
      <c r="N9" s="14">
        <v>5.5389529296062098E-2</v>
      </c>
      <c r="O9" s="14">
        <v>2.8735870019977301E-2</v>
      </c>
      <c r="P9" s="14">
        <v>3.7226256686344002E-2</v>
      </c>
      <c r="Q9" s="14">
        <v>6.6826777491686598E-2</v>
      </c>
      <c r="R9" s="14">
        <v>0.16221923860720799</v>
      </c>
      <c r="S9" s="14"/>
      <c r="T9" s="14">
        <v>5.0112673367379797E-2</v>
      </c>
      <c r="U9" s="14">
        <v>5.6480357010477197E-2</v>
      </c>
      <c r="V9" s="14"/>
      <c r="W9" s="14">
        <v>2.2551851713569701E-2</v>
      </c>
      <c r="X9" s="14">
        <v>6.1255343737867902E-2</v>
      </c>
      <c r="Y9" s="14"/>
      <c r="Z9" s="14">
        <v>7.2878574585743497E-2</v>
      </c>
      <c r="AA9" s="14">
        <v>4.1915411036467197E-2</v>
      </c>
    </row>
    <row r="10" spans="2:27" x14ac:dyDescent="0.3">
      <c r="B10" s="15" t="s">
        <v>48</v>
      </c>
      <c r="C10" s="14">
        <v>0.111947923318353</v>
      </c>
      <c r="D10" s="14">
        <v>0.11504069171596699</v>
      </c>
      <c r="E10" s="14">
        <v>0.109360478331555</v>
      </c>
      <c r="F10" s="14"/>
      <c r="G10" s="14">
        <v>0.19704524168190701</v>
      </c>
      <c r="H10" s="14">
        <v>0.17001597187098</v>
      </c>
      <c r="I10" s="14">
        <v>0.122984407976187</v>
      </c>
      <c r="J10" s="14">
        <v>0.10792765320152301</v>
      </c>
      <c r="K10" s="14">
        <v>6.3428377819751705E-2</v>
      </c>
      <c r="L10" s="14">
        <v>3.5056896386328799E-2</v>
      </c>
      <c r="M10" s="14"/>
      <c r="N10" s="14">
        <v>0.16335714987364899</v>
      </c>
      <c r="O10" s="14">
        <v>8.4533231626750305E-2</v>
      </c>
      <c r="P10" s="14">
        <v>8.7893356601858597E-2</v>
      </c>
      <c r="Q10" s="14">
        <v>0.122741976898552</v>
      </c>
      <c r="R10" s="14">
        <v>0.15505125745067</v>
      </c>
      <c r="S10" s="14"/>
      <c r="T10" s="14">
        <v>0.123044809424096</v>
      </c>
      <c r="U10" s="14">
        <v>0.10496690576050299</v>
      </c>
      <c r="V10" s="14"/>
      <c r="W10" s="14">
        <v>3.8394123682358797E-2</v>
      </c>
      <c r="X10" s="14">
        <v>0.12885584524839899</v>
      </c>
      <c r="Y10" s="14"/>
      <c r="Z10" s="14">
        <v>0.13955571969688499</v>
      </c>
      <c r="AA10" s="14">
        <v>9.4224198727717701E-2</v>
      </c>
    </row>
    <row r="11" spans="2:27" x14ac:dyDescent="0.3">
      <c r="B11" s="15" t="s">
        <v>49</v>
      </c>
      <c r="C11" s="14">
        <v>0.23554486558420001</v>
      </c>
      <c r="D11" s="14">
        <v>0.201907716247576</v>
      </c>
      <c r="E11" s="14">
        <v>0.26724683945538402</v>
      </c>
      <c r="F11" s="14"/>
      <c r="G11" s="14">
        <v>0.300427111520363</v>
      </c>
      <c r="H11" s="14">
        <v>0.256163941034391</v>
      </c>
      <c r="I11" s="14">
        <v>0.22215837808324401</v>
      </c>
      <c r="J11" s="14">
        <v>0.23620469969584501</v>
      </c>
      <c r="K11" s="14">
        <v>0.25189482095905003</v>
      </c>
      <c r="L11" s="14">
        <v>0.17503589944970299</v>
      </c>
      <c r="M11" s="14"/>
      <c r="N11" s="14">
        <v>0.227011860306774</v>
      </c>
      <c r="O11" s="14">
        <v>0.20126313661775799</v>
      </c>
      <c r="P11" s="14">
        <v>0.16062010817733399</v>
      </c>
      <c r="Q11" s="14">
        <v>0.26507908785811202</v>
      </c>
      <c r="R11" s="14">
        <v>0.30117238008561298</v>
      </c>
      <c r="S11" s="14"/>
      <c r="T11" s="14">
        <v>0.241015879479618</v>
      </c>
      <c r="U11" s="14">
        <v>0.232103067254541</v>
      </c>
      <c r="V11" s="14"/>
      <c r="W11" s="14">
        <v>0.21443090176212601</v>
      </c>
      <c r="X11" s="14">
        <v>0.24039836402621301</v>
      </c>
      <c r="Y11" s="14"/>
      <c r="Z11" s="14">
        <v>0.21623887450047899</v>
      </c>
      <c r="AA11" s="14">
        <v>0.24793897571981399</v>
      </c>
    </row>
    <row r="12" spans="2:27" x14ac:dyDescent="0.3">
      <c r="B12" s="15" t="s">
        <v>50</v>
      </c>
      <c r="C12" s="14">
        <v>0.29287000533636398</v>
      </c>
      <c r="D12" s="14">
        <v>0.28290985869545499</v>
      </c>
      <c r="E12" s="14">
        <v>0.303718974202625</v>
      </c>
      <c r="F12" s="14"/>
      <c r="G12" s="14">
        <v>0.22335227000001101</v>
      </c>
      <c r="H12" s="14">
        <v>0.26417101208834798</v>
      </c>
      <c r="I12" s="14">
        <v>0.29818594847195001</v>
      </c>
      <c r="J12" s="14">
        <v>0.304347891449813</v>
      </c>
      <c r="K12" s="14">
        <v>0.29121618892873502</v>
      </c>
      <c r="L12" s="14">
        <v>0.34988600739520898</v>
      </c>
      <c r="M12" s="14"/>
      <c r="N12" s="14">
        <v>0.31818944828017998</v>
      </c>
      <c r="O12" s="14">
        <v>0.32266824263308103</v>
      </c>
      <c r="P12" s="14">
        <v>0.27441095670006299</v>
      </c>
      <c r="Q12" s="14">
        <v>0.31564444500702898</v>
      </c>
      <c r="R12" s="14">
        <v>0.211855987118614</v>
      </c>
      <c r="S12" s="14"/>
      <c r="T12" s="14">
        <v>0.28113509846370799</v>
      </c>
      <c r="U12" s="14">
        <v>0.300252399833082</v>
      </c>
      <c r="V12" s="14"/>
      <c r="W12" s="14">
        <v>0.32460733665000602</v>
      </c>
      <c r="X12" s="14">
        <v>0.28557449752066</v>
      </c>
      <c r="Y12" s="14"/>
      <c r="Z12" s="14">
        <v>0.29937652519267499</v>
      </c>
      <c r="AA12" s="14">
        <v>0.28869293287481701</v>
      </c>
    </row>
    <row r="13" spans="2:27" x14ac:dyDescent="0.3">
      <c r="B13" s="15" t="s">
        <v>51</v>
      </c>
      <c r="C13" s="14">
        <v>0.250496657067526</v>
      </c>
      <c r="D13" s="14">
        <v>0.32403925454730897</v>
      </c>
      <c r="E13" s="14">
        <v>0.17968348610780099</v>
      </c>
      <c r="F13" s="14"/>
      <c r="G13" s="14">
        <v>0.100070132229888</v>
      </c>
      <c r="H13" s="14">
        <v>0.176924758910561</v>
      </c>
      <c r="I13" s="14">
        <v>0.256546410948086</v>
      </c>
      <c r="J13" s="14">
        <v>0.23603048275873101</v>
      </c>
      <c r="K13" s="14">
        <v>0.30630698750102198</v>
      </c>
      <c r="L13" s="14">
        <v>0.37961842092933301</v>
      </c>
      <c r="M13" s="14"/>
      <c r="N13" s="14">
        <v>0.19249440505730001</v>
      </c>
      <c r="O13" s="14">
        <v>0.33384649836714803</v>
      </c>
      <c r="P13" s="14">
        <v>0.39594214820184298</v>
      </c>
      <c r="Q13" s="14">
        <v>0.19765155324796199</v>
      </c>
      <c r="R13" s="14">
        <v>0.142291181834338</v>
      </c>
      <c r="S13" s="14"/>
      <c r="T13" s="14">
        <v>0.24831807913745199</v>
      </c>
      <c r="U13" s="14">
        <v>0.25186719386821599</v>
      </c>
      <c r="V13" s="14"/>
      <c r="W13" s="14">
        <v>0.35235658363140498</v>
      </c>
      <c r="X13" s="14">
        <v>0.22708196340567</v>
      </c>
      <c r="Y13" s="14"/>
      <c r="Z13" s="14">
        <v>0.22993408577677801</v>
      </c>
      <c r="AA13" s="14">
        <v>0.26369746981750403</v>
      </c>
    </row>
    <row r="14" spans="2:27" x14ac:dyDescent="0.3">
      <c r="B14" s="15" t="s">
        <v>52</v>
      </c>
      <c r="C14" s="14">
        <v>5.5119155517743601E-2</v>
      </c>
      <c r="D14" s="14">
        <v>2.6284019626465701E-2</v>
      </c>
      <c r="E14" s="14">
        <v>8.3474607883515906E-2</v>
      </c>
      <c r="F14" s="14"/>
      <c r="G14" s="14">
        <v>6.6438668275272797E-2</v>
      </c>
      <c r="H14" s="14">
        <v>6.4128503607896695E-2</v>
      </c>
      <c r="I14" s="14">
        <v>4.5520150519795501E-2</v>
      </c>
      <c r="J14" s="14">
        <v>7.2998733045862102E-2</v>
      </c>
      <c r="K14" s="14">
        <v>5.4155611361713603E-2</v>
      </c>
      <c r="L14" s="14">
        <v>3.4234576669812798E-2</v>
      </c>
      <c r="M14" s="14"/>
      <c r="N14" s="14">
        <v>4.3557607186035401E-2</v>
      </c>
      <c r="O14" s="14">
        <v>2.89530207352852E-2</v>
      </c>
      <c r="P14" s="14">
        <v>4.3907173632556598E-2</v>
      </c>
      <c r="Q14" s="14">
        <v>3.2056159496658299E-2</v>
      </c>
      <c r="R14" s="14">
        <v>2.7409954903557299E-2</v>
      </c>
      <c r="S14" s="14"/>
      <c r="T14" s="14">
        <v>5.6373460127746501E-2</v>
      </c>
      <c r="U14" s="14">
        <v>5.4330076273180601E-2</v>
      </c>
      <c r="V14" s="14"/>
      <c r="W14" s="14">
        <v>4.76592025605342E-2</v>
      </c>
      <c r="X14" s="14">
        <v>5.6833986061189702E-2</v>
      </c>
      <c r="Y14" s="14"/>
      <c r="Z14" s="14">
        <v>4.2016220247440401E-2</v>
      </c>
      <c r="AA14" s="14">
        <v>6.3531011823680594E-2</v>
      </c>
    </row>
    <row r="15" spans="2:27" x14ac:dyDescent="0.3">
      <c r="B15" s="15" t="s">
        <v>53</v>
      </c>
      <c r="C15" s="18">
        <v>0.16596931649416699</v>
      </c>
      <c r="D15" s="18">
        <v>0.164859150883194</v>
      </c>
      <c r="E15" s="18">
        <v>0.16587609235067499</v>
      </c>
      <c r="F15" s="18"/>
      <c r="G15" s="18">
        <v>0.30971181797446601</v>
      </c>
      <c r="H15" s="18">
        <v>0.23861178435880301</v>
      </c>
      <c r="I15" s="18">
        <v>0.17758911197692401</v>
      </c>
      <c r="J15" s="18">
        <v>0.15041819304974899</v>
      </c>
      <c r="K15" s="18">
        <v>9.64263912494807E-2</v>
      </c>
      <c r="L15" s="18">
        <v>6.1225095555941897E-2</v>
      </c>
      <c r="M15" s="18"/>
      <c r="N15" s="18">
        <v>0.21874667916971099</v>
      </c>
      <c r="O15" s="18">
        <v>0.113269101646728</v>
      </c>
      <c r="P15" s="18">
        <v>0.12511961328820301</v>
      </c>
      <c r="Q15" s="18">
        <v>0.18956875439023799</v>
      </c>
      <c r="R15" s="18">
        <v>0.31727049605787799</v>
      </c>
      <c r="S15" s="18"/>
      <c r="T15" s="18">
        <v>0.173157482791476</v>
      </c>
      <c r="U15" s="18">
        <v>0.16144726277098001</v>
      </c>
      <c r="V15" s="18"/>
      <c r="W15" s="18">
        <v>6.0945975395928498E-2</v>
      </c>
      <c r="X15" s="18">
        <v>0.190111188986267</v>
      </c>
      <c r="Y15" s="18"/>
      <c r="Z15" s="18">
        <v>0.212434294282628</v>
      </c>
      <c r="AA15" s="18">
        <v>0.13613960976418499</v>
      </c>
    </row>
    <row r="16" spans="2:27" x14ac:dyDescent="0.3">
      <c r="B16" s="15" t="s">
        <v>54</v>
      </c>
      <c r="C16" s="18">
        <v>0.54336666240388998</v>
      </c>
      <c r="D16" s="18">
        <v>0.60694911324276402</v>
      </c>
      <c r="E16" s="18">
        <v>0.483402460310425</v>
      </c>
      <c r="F16" s="18"/>
      <c r="G16" s="18">
        <v>0.32342240222989899</v>
      </c>
      <c r="H16" s="18">
        <v>0.44109577099890901</v>
      </c>
      <c r="I16" s="18">
        <v>0.55473235942003596</v>
      </c>
      <c r="J16" s="18">
        <v>0.54037837420854395</v>
      </c>
      <c r="K16" s="18">
        <v>0.59752317642975605</v>
      </c>
      <c r="L16" s="18">
        <v>0.72950442832454199</v>
      </c>
      <c r="M16" s="18"/>
      <c r="N16" s="18">
        <v>0.51068385333747901</v>
      </c>
      <c r="O16" s="18">
        <v>0.656514741000229</v>
      </c>
      <c r="P16" s="18">
        <v>0.67035310490190603</v>
      </c>
      <c r="Q16" s="18">
        <v>0.51329599825499095</v>
      </c>
      <c r="R16" s="18">
        <v>0.35414716895295201</v>
      </c>
      <c r="S16" s="18"/>
      <c r="T16" s="18">
        <v>0.52945317760115995</v>
      </c>
      <c r="U16" s="18">
        <v>0.55211959370129804</v>
      </c>
      <c r="V16" s="18"/>
      <c r="W16" s="18">
        <v>0.67696392028141095</v>
      </c>
      <c r="X16" s="18">
        <v>0.51265646092632999</v>
      </c>
      <c r="Y16" s="18"/>
      <c r="Z16" s="18">
        <v>0.52931061096945198</v>
      </c>
      <c r="AA16" s="18">
        <v>0.55239040269232098</v>
      </c>
    </row>
    <row r="17" spans="2:27" x14ac:dyDescent="0.3">
      <c r="B17" s="15" t="s">
        <v>55</v>
      </c>
      <c r="C17" s="19">
        <v>-0.37739734590972202</v>
      </c>
      <c r="D17" s="19">
        <v>-0.44208996235957099</v>
      </c>
      <c r="E17" s="19">
        <v>-0.31752636795974998</v>
      </c>
      <c r="F17" s="19"/>
      <c r="G17" s="19">
        <v>-1.37105842554326E-2</v>
      </c>
      <c r="H17" s="19">
        <v>-0.202483986640105</v>
      </c>
      <c r="I17" s="19">
        <v>-0.37714324744311201</v>
      </c>
      <c r="J17" s="19">
        <v>-0.38996018115879499</v>
      </c>
      <c r="K17" s="19">
        <v>-0.50109678518027601</v>
      </c>
      <c r="L17" s="19">
        <v>-0.66827933276859997</v>
      </c>
      <c r="M17" s="19"/>
      <c r="N17" s="19">
        <v>-0.29193717416776799</v>
      </c>
      <c r="O17" s="19">
        <v>-0.54324563935350101</v>
      </c>
      <c r="P17" s="19">
        <v>-0.54523349161370405</v>
      </c>
      <c r="Q17" s="19">
        <v>-0.32372724386475299</v>
      </c>
      <c r="R17" s="19">
        <v>-3.6876672895074403E-2</v>
      </c>
      <c r="S17" s="19"/>
      <c r="T17" s="19">
        <v>-0.35629569480968398</v>
      </c>
      <c r="U17" s="19">
        <v>-0.390672330930318</v>
      </c>
      <c r="V17" s="19"/>
      <c r="W17" s="19">
        <v>-0.616017944885483</v>
      </c>
      <c r="X17" s="19">
        <v>-0.32254527194006299</v>
      </c>
      <c r="Y17" s="19"/>
      <c r="Z17" s="19">
        <v>-0.31687631668682398</v>
      </c>
      <c r="AA17" s="19">
        <v>-0.41625079292813599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392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5.3439326101054903E-2</v>
      </c>
      <c r="D9" s="14">
        <v>5.3233968774493101E-2</v>
      </c>
      <c r="E9" s="14">
        <v>5.30364324494551E-2</v>
      </c>
      <c r="F9" s="14"/>
      <c r="G9" s="14">
        <v>6.8628558846787202E-2</v>
      </c>
      <c r="H9" s="14">
        <v>9.6844826599163505E-2</v>
      </c>
      <c r="I9" s="14">
        <v>6.5786945145313594E-2</v>
      </c>
      <c r="J9" s="14">
        <v>5.0550466842313499E-2</v>
      </c>
      <c r="K9" s="14">
        <v>2.2240300873930901E-2</v>
      </c>
      <c r="L9" s="14">
        <v>2.13304803455634E-2</v>
      </c>
      <c r="M9" s="14"/>
      <c r="N9" s="14">
        <v>6.9468104115351398E-2</v>
      </c>
      <c r="O9" s="14">
        <v>4.0758493107483702E-2</v>
      </c>
      <c r="P9" s="14">
        <v>3.5667694269361401E-2</v>
      </c>
      <c r="Q9" s="14">
        <v>7.1715732585978895E-2</v>
      </c>
      <c r="R9" s="14">
        <v>0.11687430962609401</v>
      </c>
      <c r="S9" s="14"/>
      <c r="T9" s="14">
        <v>6.2497755963395303E-2</v>
      </c>
      <c r="U9" s="14">
        <v>4.7740695213708703E-2</v>
      </c>
      <c r="V9" s="14"/>
      <c r="W9" s="14">
        <v>2.1242245321112602E-2</v>
      </c>
      <c r="X9" s="14">
        <v>6.0840517214182099E-2</v>
      </c>
      <c r="Y9" s="14"/>
      <c r="Z9" s="14">
        <v>7.9937189959495003E-2</v>
      </c>
      <c r="AA9" s="14">
        <v>3.6428158863080901E-2</v>
      </c>
    </row>
    <row r="10" spans="2:27" x14ac:dyDescent="0.3">
      <c r="B10" s="15" t="s">
        <v>48</v>
      </c>
      <c r="C10" s="14">
        <v>0.116997043113878</v>
      </c>
      <c r="D10" s="14">
        <v>0.124072856550173</v>
      </c>
      <c r="E10" s="14">
        <v>0.10974054780564001</v>
      </c>
      <c r="F10" s="14"/>
      <c r="G10" s="14">
        <v>0.20591772782135301</v>
      </c>
      <c r="H10" s="14">
        <v>0.195677915944411</v>
      </c>
      <c r="I10" s="14">
        <v>0.16100775718826599</v>
      </c>
      <c r="J10" s="14">
        <v>9.0155207308315694E-2</v>
      </c>
      <c r="K10" s="14">
        <v>3.8702086270161799E-2</v>
      </c>
      <c r="L10" s="14">
        <v>3.2505677959197898E-2</v>
      </c>
      <c r="M10" s="14"/>
      <c r="N10" s="14">
        <v>0.16881289035639199</v>
      </c>
      <c r="O10" s="14">
        <v>7.9150210272973698E-2</v>
      </c>
      <c r="P10" s="14">
        <v>0.10667495245346099</v>
      </c>
      <c r="Q10" s="14">
        <v>0.113769112175492</v>
      </c>
      <c r="R10" s="14">
        <v>0.15671187678078899</v>
      </c>
      <c r="S10" s="14"/>
      <c r="T10" s="14">
        <v>0.13695713833387399</v>
      </c>
      <c r="U10" s="14">
        <v>0.10444020745211301</v>
      </c>
      <c r="V10" s="14"/>
      <c r="W10" s="14">
        <v>2.4767592870586799E-2</v>
      </c>
      <c r="X10" s="14">
        <v>0.13819796478049401</v>
      </c>
      <c r="Y10" s="14"/>
      <c r="Z10" s="14">
        <v>0.154941138871241</v>
      </c>
      <c r="AA10" s="14">
        <v>9.2637594289228894E-2</v>
      </c>
    </row>
    <row r="11" spans="2:27" x14ac:dyDescent="0.3">
      <c r="B11" s="15" t="s">
        <v>49</v>
      </c>
      <c r="C11" s="14">
        <v>0.23251418988764899</v>
      </c>
      <c r="D11" s="14">
        <v>0.21886892726766499</v>
      </c>
      <c r="E11" s="14">
        <v>0.24672741635843801</v>
      </c>
      <c r="F11" s="14"/>
      <c r="G11" s="14">
        <v>0.30587934423901803</v>
      </c>
      <c r="H11" s="14">
        <v>0.22101679698507001</v>
      </c>
      <c r="I11" s="14">
        <v>0.177922169766869</v>
      </c>
      <c r="J11" s="14">
        <v>0.207870329739785</v>
      </c>
      <c r="K11" s="14">
        <v>0.27414991864411498</v>
      </c>
      <c r="L11" s="14">
        <v>0.229450395643057</v>
      </c>
      <c r="M11" s="14"/>
      <c r="N11" s="14">
        <v>0.22373058080529501</v>
      </c>
      <c r="O11" s="14">
        <v>0.21832461176970699</v>
      </c>
      <c r="P11" s="14">
        <v>0.17181337858836501</v>
      </c>
      <c r="Q11" s="14">
        <v>0.28054916835379901</v>
      </c>
      <c r="R11" s="14">
        <v>0.242708701712125</v>
      </c>
      <c r="S11" s="14"/>
      <c r="T11" s="14">
        <v>0.221615465192806</v>
      </c>
      <c r="U11" s="14">
        <v>0.23937054469996899</v>
      </c>
      <c r="V11" s="14"/>
      <c r="W11" s="14">
        <v>0.23718009366104201</v>
      </c>
      <c r="X11" s="14">
        <v>0.231441631608892</v>
      </c>
      <c r="Y11" s="14"/>
      <c r="Z11" s="14">
        <v>0.23153943262535601</v>
      </c>
      <c r="AA11" s="14">
        <v>0.23313996707836501</v>
      </c>
    </row>
    <row r="12" spans="2:27" x14ac:dyDescent="0.3">
      <c r="B12" s="15" t="s">
        <v>50</v>
      </c>
      <c r="C12" s="14">
        <v>0.28713893900441301</v>
      </c>
      <c r="D12" s="14">
        <v>0.27297503499985398</v>
      </c>
      <c r="E12" s="14">
        <v>0.30083467513018303</v>
      </c>
      <c r="F12" s="14"/>
      <c r="G12" s="14">
        <v>0.231397067481978</v>
      </c>
      <c r="H12" s="14">
        <v>0.24057949743628501</v>
      </c>
      <c r="I12" s="14">
        <v>0.31416852318794097</v>
      </c>
      <c r="J12" s="14">
        <v>0.31693194674351</v>
      </c>
      <c r="K12" s="14">
        <v>0.29807827527840502</v>
      </c>
      <c r="L12" s="14">
        <v>0.30858377621390398</v>
      </c>
      <c r="M12" s="14"/>
      <c r="N12" s="14">
        <v>0.29352930901753499</v>
      </c>
      <c r="O12" s="14">
        <v>0.29528367052047599</v>
      </c>
      <c r="P12" s="14">
        <v>0.27612949547951399</v>
      </c>
      <c r="Q12" s="14">
        <v>0.30136912879098599</v>
      </c>
      <c r="R12" s="14">
        <v>0.27601793461366803</v>
      </c>
      <c r="S12" s="14"/>
      <c r="T12" s="14">
        <v>0.28003544315309697</v>
      </c>
      <c r="U12" s="14">
        <v>0.29160772680556801</v>
      </c>
      <c r="V12" s="14"/>
      <c r="W12" s="14">
        <v>0.32445231013613102</v>
      </c>
      <c r="X12" s="14">
        <v>0.278561658576153</v>
      </c>
      <c r="Y12" s="14"/>
      <c r="Z12" s="14">
        <v>0.29829088868665499</v>
      </c>
      <c r="AA12" s="14">
        <v>0.27997958147704499</v>
      </c>
    </row>
    <row r="13" spans="2:27" x14ac:dyDescent="0.3">
      <c r="B13" s="15" t="s">
        <v>51</v>
      </c>
      <c r="C13" s="14">
        <v>0.235950534196989</v>
      </c>
      <c r="D13" s="14">
        <v>0.27435199110604003</v>
      </c>
      <c r="E13" s="14">
        <v>0.199379219061395</v>
      </c>
      <c r="F13" s="14"/>
      <c r="G13" s="14">
        <v>0.12660396146929601</v>
      </c>
      <c r="H13" s="14">
        <v>0.182882587430344</v>
      </c>
      <c r="I13" s="14">
        <v>0.22301947852777801</v>
      </c>
      <c r="J13" s="14">
        <v>0.25599445627947298</v>
      </c>
      <c r="K13" s="14">
        <v>0.28861581151888499</v>
      </c>
      <c r="L13" s="14">
        <v>0.31067799631945398</v>
      </c>
      <c r="M13" s="14"/>
      <c r="N13" s="14">
        <v>0.18572724629850601</v>
      </c>
      <c r="O13" s="14">
        <v>0.30721384965174298</v>
      </c>
      <c r="P13" s="14">
        <v>0.36520384033004499</v>
      </c>
      <c r="Q13" s="14">
        <v>0.16773466052851399</v>
      </c>
      <c r="R13" s="14">
        <v>0.14821036947573801</v>
      </c>
      <c r="S13" s="14"/>
      <c r="T13" s="14">
        <v>0.24125659132325999</v>
      </c>
      <c r="U13" s="14">
        <v>0.232612509672949</v>
      </c>
      <c r="V13" s="14"/>
      <c r="W13" s="14">
        <v>0.30957469492260098</v>
      </c>
      <c r="X13" s="14">
        <v>0.21902643825804</v>
      </c>
      <c r="Y13" s="14"/>
      <c r="Z13" s="14">
        <v>0.19056086844633099</v>
      </c>
      <c r="AA13" s="14">
        <v>0.265089909321156</v>
      </c>
    </row>
    <row r="14" spans="2:27" x14ac:dyDescent="0.3">
      <c r="B14" s="15" t="s">
        <v>52</v>
      </c>
      <c r="C14" s="14">
        <v>7.3959967696015205E-2</v>
      </c>
      <c r="D14" s="14">
        <v>5.6497221301774397E-2</v>
      </c>
      <c r="E14" s="14">
        <v>9.0281709194888496E-2</v>
      </c>
      <c r="F14" s="14"/>
      <c r="G14" s="14">
        <v>6.1573340141568997E-2</v>
      </c>
      <c r="H14" s="14">
        <v>6.2998375604726806E-2</v>
      </c>
      <c r="I14" s="14">
        <v>5.8095126183832599E-2</v>
      </c>
      <c r="J14" s="14">
        <v>7.8497593086603201E-2</v>
      </c>
      <c r="K14" s="14">
        <v>7.8213607414502298E-2</v>
      </c>
      <c r="L14" s="14">
        <v>9.7451673518823098E-2</v>
      </c>
      <c r="M14" s="14"/>
      <c r="N14" s="14">
        <v>5.8731869406921502E-2</v>
      </c>
      <c r="O14" s="14">
        <v>5.9269164677617503E-2</v>
      </c>
      <c r="P14" s="14">
        <v>4.4510638879253502E-2</v>
      </c>
      <c r="Q14" s="14">
        <v>6.4862197565228499E-2</v>
      </c>
      <c r="R14" s="14">
        <v>5.94768077915864E-2</v>
      </c>
      <c r="S14" s="14"/>
      <c r="T14" s="14">
        <v>5.7637606033567303E-2</v>
      </c>
      <c r="U14" s="14">
        <v>8.4228316155692998E-2</v>
      </c>
      <c r="V14" s="14"/>
      <c r="W14" s="14">
        <v>8.2783063088525594E-2</v>
      </c>
      <c r="X14" s="14">
        <v>7.1931789562238502E-2</v>
      </c>
      <c r="Y14" s="14"/>
      <c r="Z14" s="14">
        <v>4.4730481410922202E-2</v>
      </c>
      <c r="AA14" s="14">
        <v>9.2724788971123906E-2</v>
      </c>
    </row>
    <row r="15" spans="2:27" x14ac:dyDescent="0.3">
      <c r="B15" s="15" t="s">
        <v>53</v>
      </c>
      <c r="C15" s="18">
        <v>0.17043636921493299</v>
      </c>
      <c r="D15" s="18">
        <v>0.17730682532466599</v>
      </c>
      <c r="E15" s="18">
        <v>0.16277698025509499</v>
      </c>
      <c r="F15" s="18"/>
      <c r="G15" s="18">
        <v>0.27454628666814002</v>
      </c>
      <c r="H15" s="18">
        <v>0.29252274254357402</v>
      </c>
      <c r="I15" s="18">
        <v>0.22679470233358001</v>
      </c>
      <c r="J15" s="18">
        <v>0.14070567415062901</v>
      </c>
      <c r="K15" s="18">
        <v>6.0942387144092801E-2</v>
      </c>
      <c r="L15" s="18">
        <v>5.3836158304761197E-2</v>
      </c>
      <c r="M15" s="18"/>
      <c r="N15" s="18">
        <v>0.238280994471743</v>
      </c>
      <c r="O15" s="18">
        <v>0.119908703380457</v>
      </c>
      <c r="P15" s="18">
        <v>0.14234264672282201</v>
      </c>
      <c r="Q15" s="18">
        <v>0.18548484476147101</v>
      </c>
      <c r="R15" s="18">
        <v>0.27358618640688298</v>
      </c>
      <c r="S15" s="18"/>
      <c r="T15" s="18">
        <v>0.19945489429727001</v>
      </c>
      <c r="U15" s="18">
        <v>0.15218090266582099</v>
      </c>
      <c r="V15" s="18"/>
      <c r="W15" s="18">
        <v>4.6009838191699501E-2</v>
      </c>
      <c r="X15" s="18">
        <v>0.199038481994676</v>
      </c>
      <c r="Y15" s="18"/>
      <c r="Z15" s="18">
        <v>0.23487832883073601</v>
      </c>
      <c r="AA15" s="18">
        <v>0.12906575315231</v>
      </c>
    </row>
    <row r="16" spans="2:27" x14ac:dyDescent="0.3">
      <c r="B16" s="15" t="s">
        <v>54</v>
      </c>
      <c r="C16" s="18">
        <v>0.52308947320140198</v>
      </c>
      <c r="D16" s="18">
        <v>0.54732702610589401</v>
      </c>
      <c r="E16" s="18">
        <v>0.50021389419157802</v>
      </c>
      <c r="F16" s="18"/>
      <c r="G16" s="18">
        <v>0.358001028951274</v>
      </c>
      <c r="H16" s="18">
        <v>0.42346208486662901</v>
      </c>
      <c r="I16" s="18">
        <v>0.53718800171571901</v>
      </c>
      <c r="J16" s="18">
        <v>0.57292640302298303</v>
      </c>
      <c r="K16" s="18">
        <v>0.58669408679728996</v>
      </c>
      <c r="L16" s="18">
        <v>0.61926177253335801</v>
      </c>
      <c r="M16" s="18"/>
      <c r="N16" s="18">
        <v>0.47925655531604</v>
      </c>
      <c r="O16" s="18">
        <v>0.60249752017221803</v>
      </c>
      <c r="P16" s="18">
        <v>0.64133333580955998</v>
      </c>
      <c r="Q16" s="18">
        <v>0.46910378931950097</v>
      </c>
      <c r="R16" s="18">
        <v>0.42422830408940498</v>
      </c>
      <c r="S16" s="18"/>
      <c r="T16" s="18">
        <v>0.52129203447635697</v>
      </c>
      <c r="U16" s="18">
        <v>0.52422023647851701</v>
      </c>
      <c r="V16" s="18"/>
      <c r="W16" s="18">
        <v>0.634027005058733</v>
      </c>
      <c r="X16" s="18">
        <v>0.49758809683419303</v>
      </c>
      <c r="Y16" s="18"/>
      <c r="Z16" s="18">
        <v>0.48885175713298601</v>
      </c>
      <c r="AA16" s="18">
        <v>0.545069490798201</v>
      </c>
    </row>
    <row r="17" spans="2:27" x14ac:dyDescent="0.3">
      <c r="B17" s="15" t="s">
        <v>55</v>
      </c>
      <c r="C17" s="19">
        <v>-0.35265310398646899</v>
      </c>
      <c r="D17" s="19">
        <v>-0.37002020078122799</v>
      </c>
      <c r="E17" s="19">
        <v>-0.33743691393648301</v>
      </c>
      <c r="F17" s="19"/>
      <c r="G17" s="19">
        <v>-8.3454742283133806E-2</v>
      </c>
      <c r="H17" s="19">
        <v>-0.13093934232305501</v>
      </c>
      <c r="I17" s="19">
        <v>-0.310393299382139</v>
      </c>
      <c r="J17" s="19">
        <v>-0.43222072887235402</v>
      </c>
      <c r="K17" s="19">
        <v>-0.52575169965319701</v>
      </c>
      <c r="L17" s="19">
        <v>-0.56542561422859705</v>
      </c>
      <c r="M17" s="19"/>
      <c r="N17" s="19">
        <v>-0.240975560844297</v>
      </c>
      <c r="O17" s="19">
        <v>-0.48258881679176102</v>
      </c>
      <c r="P17" s="19">
        <v>-0.49899068908673699</v>
      </c>
      <c r="Q17" s="19">
        <v>-0.283618944558029</v>
      </c>
      <c r="R17" s="19">
        <v>-0.150642117682522</v>
      </c>
      <c r="S17" s="19"/>
      <c r="T17" s="19">
        <v>-0.32183714017908699</v>
      </c>
      <c r="U17" s="19">
        <v>-0.37203933381269599</v>
      </c>
      <c r="V17" s="19"/>
      <c r="W17" s="19">
        <v>-0.58801716686703298</v>
      </c>
      <c r="X17" s="19">
        <v>-0.29854961483951697</v>
      </c>
      <c r="Y17" s="19"/>
      <c r="Z17" s="19">
        <v>-0.25397342830225</v>
      </c>
      <c r="AA17" s="19">
        <v>-0.41600373764589099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43.2" x14ac:dyDescent="0.3">
      <c r="B9" s="15" t="s">
        <v>393</v>
      </c>
      <c r="C9" s="14">
        <v>0.54555303229056895</v>
      </c>
      <c r="D9" s="14">
        <v>0.569012780467826</v>
      </c>
      <c r="E9" s="14">
        <v>0.524757143756722</v>
      </c>
      <c r="F9" s="14"/>
      <c r="G9" s="14">
        <v>0.44248326299736002</v>
      </c>
      <c r="H9" s="14">
        <v>0.46009547705723097</v>
      </c>
      <c r="I9" s="14">
        <v>0.50586722112238702</v>
      </c>
      <c r="J9" s="14">
        <v>0.48693529783142703</v>
      </c>
      <c r="K9" s="14">
        <v>0.60356034749977705</v>
      </c>
      <c r="L9" s="14">
        <v>0.72428224679742303</v>
      </c>
      <c r="M9" s="14"/>
      <c r="N9" s="14">
        <v>0.54850298902301697</v>
      </c>
      <c r="O9" s="14">
        <v>0.66539232348328803</v>
      </c>
      <c r="P9" s="14">
        <v>0.589381344260414</v>
      </c>
      <c r="Q9" s="14">
        <v>0.571790354514502</v>
      </c>
      <c r="R9" s="14">
        <v>0.40371214880025402</v>
      </c>
      <c r="S9" s="14"/>
      <c r="T9" s="14">
        <v>0.55393172360926501</v>
      </c>
      <c r="U9" s="14">
        <v>0.54028202286952498</v>
      </c>
      <c r="V9" s="14"/>
      <c r="W9" s="14">
        <v>0.63710450489161896</v>
      </c>
      <c r="X9" s="14">
        <v>0.52450795835856401</v>
      </c>
      <c r="Y9" s="14"/>
      <c r="Z9" s="14">
        <v>0.56319410414854398</v>
      </c>
      <c r="AA9" s="14">
        <v>0.53422777130967103</v>
      </c>
    </row>
    <row r="10" spans="2:27" ht="43.2" x14ac:dyDescent="0.3">
      <c r="B10" s="15" t="s">
        <v>394</v>
      </c>
      <c r="C10" s="14">
        <v>0.291656590504351</v>
      </c>
      <c r="D10" s="14">
        <v>0.304824241132299</v>
      </c>
      <c r="E10" s="14">
        <v>0.27607711359367998</v>
      </c>
      <c r="F10" s="14"/>
      <c r="G10" s="14">
        <v>0.39315196964238602</v>
      </c>
      <c r="H10" s="14">
        <v>0.35468690015410298</v>
      </c>
      <c r="I10" s="14">
        <v>0.31665067405142699</v>
      </c>
      <c r="J10" s="14">
        <v>0.33093691502251199</v>
      </c>
      <c r="K10" s="14">
        <v>0.219423895660706</v>
      </c>
      <c r="L10" s="14">
        <v>0.169327349015234</v>
      </c>
      <c r="M10" s="14"/>
      <c r="N10" s="14">
        <v>0.32355019864374301</v>
      </c>
      <c r="O10" s="14">
        <v>0.21855930420431499</v>
      </c>
      <c r="P10" s="14">
        <v>0.290237217275922</v>
      </c>
      <c r="Q10" s="14">
        <v>0.30276939002019798</v>
      </c>
      <c r="R10" s="14">
        <v>0.46730273463058902</v>
      </c>
      <c r="S10" s="14"/>
      <c r="T10" s="14">
        <v>0.27855065398913398</v>
      </c>
      <c r="U10" s="14">
        <v>0.29990149561132901</v>
      </c>
      <c r="V10" s="14"/>
      <c r="W10" s="14">
        <v>0.20903603235058699</v>
      </c>
      <c r="X10" s="14">
        <v>0.31064870177520199</v>
      </c>
      <c r="Y10" s="14"/>
      <c r="Z10" s="14">
        <v>0.30681061104191398</v>
      </c>
      <c r="AA10" s="14">
        <v>0.28192797316865298</v>
      </c>
    </row>
    <row r="11" spans="2:27" x14ac:dyDescent="0.3">
      <c r="B11" s="15" t="s">
        <v>52</v>
      </c>
      <c r="C11" s="23">
        <v>0.16279037720508099</v>
      </c>
      <c r="D11" s="23">
        <v>0.126162978399876</v>
      </c>
      <c r="E11" s="23">
        <v>0.19916574264959799</v>
      </c>
      <c r="F11" s="23"/>
      <c r="G11" s="23">
        <v>0.16436476736025399</v>
      </c>
      <c r="H11" s="23">
        <v>0.18521762278866699</v>
      </c>
      <c r="I11" s="23">
        <v>0.17748210482618601</v>
      </c>
      <c r="J11" s="23">
        <v>0.18212778714606201</v>
      </c>
      <c r="K11" s="23">
        <v>0.17701575683951801</v>
      </c>
      <c r="L11" s="23">
        <v>0.106390404187343</v>
      </c>
      <c r="M11" s="23"/>
      <c r="N11" s="23">
        <v>0.12794681233324001</v>
      </c>
      <c r="O11" s="23">
        <v>0.11604837231239699</v>
      </c>
      <c r="P11" s="23">
        <v>0.120381438463664</v>
      </c>
      <c r="Q11" s="23">
        <v>0.12544025546529999</v>
      </c>
      <c r="R11" s="23">
        <v>0.12898511656915701</v>
      </c>
      <c r="S11" s="23"/>
      <c r="T11" s="23">
        <v>0.16751762240160101</v>
      </c>
      <c r="U11" s="23">
        <v>0.15981648151914599</v>
      </c>
      <c r="V11" s="23"/>
      <c r="W11" s="23">
        <v>0.153859462757795</v>
      </c>
      <c r="X11" s="23">
        <v>0.16484333986623401</v>
      </c>
      <c r="Y11" s="23"/>
      <c r="Z11" s="23">
        <v>0.129995284809543</v>
      </c>
      <c r="AA11" s="23">
        <v>0.18384425552167599</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68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ht="57.6" x14ac:dyDescent="0.3">
      <c r="B9" s="15" t="s">
        <v>395</v>
      </c>
      <c r="C9" s="14">
        <v>0.49343433264227698</v>
      </c>
      <c r="D9" s="14">
        <v>0.55030830724324398</v>
      </c>
      <c r="E9" s="14">
        <v>0.43859129443768802</v>
      </c>
      <c r="F9" s="14"/>
      <c r="G9" s="14">
        <v>0.50692530072902897</v>
      </c>
      <c r="H9" s="14">
        <v>0.552677132716343</v>
      </c>
      <c r="I9" s="14">
        <v>0.486049304108713</v>
      </c>
      <c r="J9" s="14">
        <v>0.42315416585133703</v>
      </c>
      <c r="K9" s="14">
        <v>0.45993654788410199</v>
      </c>
      <c r="L9" s="14">
        <v>0.52175375194019102</v>
      </c>
      <c r="M9" s="14"/>
      <c r="N9" s="14">
        <v>0.46588318858032302</v>
      </c>
      <c r="O9" s="14">
        <v>0.60949994128264595</v>
      </c>
      <c r="P9" s="14">
        <v>0.55049257617469904</v>
      </c>
      <c r="Q9" s="14">
        <v>0.51762171193460504</v>
      </c>
      <c r="R9" s="14">
        <v>0.28860131821204099</v>
      </c>
      <c r="S9" s="14"/>
      <c r="T9" s="14">
        <v>0.49200739746681699</v>
      </c>
      <c r="U9" s="14">
        <v>0.494332013254557</v>
      </c>
      <c r="V9" s="14"/>
      <c r="W9" s="14">
        <v>0.48025906879949698</v>
      </c>
      <c r="X9" s="14">
        <v>0.49646295024685999</v>
      </c>
      <c r="Y9" s="14"/>
      <c r="Z9" s="14">
        <v>0.53326097812213302</v>
      </c>
      <c r="AA9" s="14">
        <v>0.46786631967320402</v>
      </c>
    </row>
    <row r="10" spans="2:27" ht="28.8" x14ac:dyDescent="0.3">
      <c r="B10" s="15" t="s">
        <v>396</v>
      </c>
      <c r="C10" s="14">
        <v>0.38000795694497203</v>
      </c>
      <c r="D10" s="14">
        <v>0.35209124017423299</v>
      </c>
      <c r="E10" s="14">
        <v>0.406101244028444</v>
      </c>
      <c r="F10" s="14"/>
      <c r="G10" s="14">
        <v>0.38635615400184598</v>
      </c>
      <c r="H10" s="14">
        <v>0.30022369880274102</v>
      </c>
      <c r="I10" s="14">
        <v>0.38489306457518602</v>
      </c>
      <c r="J10" s="14">
        <v>0.43519981806410801</v>
      </c>
      <c r="K10" s="14">
        <v>0.371674032990437</v>
      </c>
      <c r="L10" s="14">
        <v>0.397496188503068</v>
      </c>
      <c r="M10" s="14"/>
      <c r="N10" s="14">
        <v>0.44045888266316002</v>
      </c>
      <c r="O10" s="14">
        <v>0.29530471033869998</v>
      </c>
      <c r="P10" s="14">
        <v>0.34783663534064002</v>
      </c>
      <c r="Q10" s="14">
        <v>0.40021812373412102</v>
      </c>
      <c r="R10" s="14">
        <v>0.58196528476296905</v>
      </c>
      <c r="S10" s="14"/>
      <c r="T10" s="14">
        <v>0.36502181737887401</v>
      </c>
      <c r="U10" s="14">
        <v>0.38943569211666001</v>
      </c>
      <c r="V10" s="14"/>
      <c r="W10" s="14">
        <v>0.423345102157203</v>
      </c>
      <c r="X10" s="14">
        <v>0.37004598255961502</v>
      </c>
      <c r="Y10" s="14"/>
      <c r="Z10" s="14">
        <v>0.36591446542818301</v>
      </c>
      <c r="AA10" s="14">
        <v>0.38905573311439801</v>
      </c>
    </row>
    <row r="11" spans="2:27" x14ac:dyDescent="0.3">
      <c r="B11" s="15" t="s">
        <v>52</v>
      </c>
      <c r="C11" s="23">
        <v>0.12655771041274999</v>
      </c>
      <c r="D11" s="23">
        <v>9.7600452582522895E-2</v>
      </c>
      <c r="E11" s="23">
        <v>0.15530746153386699</v>
      </c>
      <c r="F11" s="23"/>
      <c r="G11" s="23">
        <v>0.106718545269125</v>
      </c>
      <c r="H11" s="23">
        <v>0.147099168480916</v>
      </c>
      <c r="I11" s="23">
        <v>0.12905763131610001</v>
      </c>
      <c r="J11" s="23">
        <v>0.14164601608455599</v>
      </c>
      <c r="K11" s="23">
        <v>0.16838941912546099</v>
      </c>
      <c r="L11" s="23">
        <v>8.0750059556740597E-2</v>
      </c>
      <c r="M11" s="23"/>
      <c r="N11" s="23">
        <v>9.3657928756516295E-2</v>
      </c>
      <c r="O11" s="23">
        <v>9.5195348378653899E-2</v>
      </c>
      <c r="P11" s="23">
        <v>0.101670788484661</v>
      </c>
      <c r="Q11" s="23">
        <v>8.2160164331274099E-2</v>
      </c>
      <c r="R11" s="23">
        <v>0.12943339702499099</v>
      </c>
      <c r="S11" s="23"/>
      <c r="T11" s="23">
        <v>0.142970785154308</v>
      </c>
      <c r="U11" s="23">
        <v>0.116232294628784</v>
      </c>
      <c r="V11" s="23"/>
      <c r="W11" s="23">
        <v>9.6395829043299505E-2</v>
      </c>
      <c r="X11" s="23">
        <v>0.13349106719352499</v>
      </c>
      <c r="Y11" s="23"/>
      <c r="Z11" s="23">
        <v>0.10082455644968499</v>
      </c>
      <c r="AA11" s="23">
        <v>0.143077947212398</v>
      </c>
    </row>
    <row r="12" spans="2:27" x14ac:dyDescent="0.3">
      <c r="B12" s="16"/>
    </row>
    <row r="13" spans="2:27" x14ac:dyDescent="0.3">
      <c r="B13" t="s">
        <v>57</v>
      </c>
    </row>
    <row r="14" spans="2:27" x14ac:dyDescent="0.3">
      <c r="B14" t="s">
        <v>58</v>
      </c>
    </row>
    <row r="16" spans="2:27" x14ac:dyDescent="0.3">
      <c r="B16"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409</v>
      </c>
      <c r="E2" s="26"/>
      <c r="F2" s="26"/>
      <c r="G2" s="26"/>
      <c r="H2" s="26"/>
      <c r="I2" s="26"/>
      <c r="J2" s="26"/>
      <c r="K2" s="26"/>
    </row>
    <row r="6" spans="2:11" ht="49.95" customHeight="1" x14ac:dyDescent="0.3">
      <c r="B6" s="17" t="s">
        <v>15</v>
      </c>
      <c r="C6" s="17" t="s">
        <v>397</v>
      </c>
      <c r="D6" s="17" t="s">
        <v>398</v>
      </c>
      <c r="E6" s="17" t="s">
        <v>399</v>
      </c>
      <c r="F6" s="17" t="s">
        <v>400</v>
      </c>
      <c r="G6" s="17" t="s">
        <v>401</v>
      </c>
      <c r="H6" s="17" t="s">
        <v>402</v>
      </c>
      <c r="I6" s="17" t="s">
        <v>403</v>
      </c>
      <c r="J6" s="17" t="s">
        <v>404</v>
      </c>
    </row>
    <row r="7" spans="2:11" x14ac:dyDescent="0.3">
      <c r="B7" s="15" t="s">
        <v>405</v>
      </c>
      <c r="C7" s="14">
        <v>7.8384533196027104E-2</v>
      </c>
      <c r="D7" s="14">
        <v>7.4972126907265194E-2</v>
      </c>
      <c r="E7" s="14">
        <v>7.2357685264814994E-2</v>
      </c>
      <c r="F7" s="14">
        <v>4.6047046967384E-2</v>
      </c>
      <c r="G7" s="14">
        <v>5.3882458254989198E-2</v>
      </c>
      <c r="H7" s="14">
        <v>9.6292616844990506E-2</v>
      </c>
      <c r="I7" s="14">
        <v>8.2038566471279994E-2</v>
      </c>
      <c r="J7" s="14">
        <v>7.5628113843891495E-2</v>
      </c>
    </row>
    <row r="8" spans="2:11" x14ac:dyDescent="0.3">
      <c r="B8" s="15" t="s">
        <v>406</v>
      </c>
      <c r="C8" s="14">
        <v>0.37780592859500101</v>
      </c>
      <c r="D8" s="14">
        <v>0.33488172246576597</v>
      </c>
      <c r="E8" s="14">
        <v>0.380777652633216</v>
      </c>
      <c r="F8" s="14">
        <v>0.20625086766546899</v>
      </c>
      <c r="G8" s="14">
        <v>0.27923544951691398</v>
      </c>
      <c r="H8" s="14">
        <v>0.426330481232853</v>
      </c>
      <c r="I8" s="14">
        <v>0.33563550397888597</v>
      </c>
      <c r="J8" s="14">
        <v>0.32137883067247902</v>
      </c>
    </row>
    <row r="9" spans="2:11" x14ac:dyDescent="0.3">
      <c r="B9" s="15" t="s">
        <v>407</v>
      </c>
      <c r="C9" s="14">
        <v>0.236473934402082</v>
      </c>
      <c r="D9" s="14">
        <v>0.28958024842025099</v>
      </c>
      <c r="E9" s="14">
        <v>0.25750643826566399</v>
      </c>
      <c r="F9" s="14">
        <v>0.38777113827662801</v>
      </c>
      <c r="G9" s="14">
        <v>0.37087824592567398</v>
      </c>
      <c r="H9" s="14">
        <v>0.212253682468171</v>
      </c>
      <c r="I9" s="14">
        <v>0.26446575565227498</v>
      </c>
      <c r="J9" s="14">
        <v>0.26984412964902299</v>
      </c>
    </row>
    <row r="10" spans="2:11" x14ac:dyDescent="0.3">
      <c r="B10" s="15" t="s">
        <v>408</v>
      </c>
      <c r="C10" s="14">
        <v>4.6017738132445002E-2</v>
      </c>
      <c r="D10" s="14">
        <v>5.5215941687502303E-2</v>
      </c>
      <c r="E10" s="14">
        <v>4.7965099791892202E-2</v>
      </c>
      <c r="F10" s="14">
        <v>0.150201550241048</v>
      </c>
      <c r="G10" s="14">
        <v>8.3580963104640998E-2</v>
      </c>
      <c r="H10" s="14">
        <v>2.56629592227695E-2</v>
      </c>
      <c r="I10" s="14">
        <v>5.6594079292080698E-2</v>
      </c>
      <c r="J10" s="14">
        <v>4.6037585743773E-2</v>
      </c>
    </row>
    <row r="11" spans="2:11" x14ac:dyDescent="0.3">
      <c r="B11" s="15" t="s">
        <v>52</v>
      </c>
      <c r="C11" s="14">
        <v>0.26131786567444498</v>
      </c>
      <c r="D11" s="14">
        <v>0.24534996051921601</v>
      </c>
      <c r="E11" s="14">
        <v>0.24139312404441199</v>
      </c>
      <c r="F11" s="14">
        <v>0.20972939684947001</v>
      </c>
      <c r="G11" s="14">
        <v>0.21242288319778199</v>
      </c>
      <c r="H11" s="14">
        <v>0.239460260231216</v>
      </c>
      <c r="I11" s="14">
        <v>0.26126609460547801</v>
      </c>
      <c r="J11" s="14">
        <v>0.287111340090833</v>
      </c>
    </row>
    <row r="12" spans="2:11" x14ac:dyDescent="0.3">
      <c r="B12" s="16"/>
      <c r="C12" s="16"/>
      <c r="D12" s="16"/>
      <c r="E12" s="16"/>
      <c r="F12" s="16"/>
      <c r="G12" s="16"/>
      <c r="H12" s="16"/>
      <c r="I12" s="16"/>
      <c r="J12" s="16"/>
    </row>
    <row r="13" spans="2:11" x14ac:dyDescent="0.3">
      <c r="B13" t="s">
        <v>57</v>
      </c>
    </row>
    <row r="14" spans="2:11" x14ac:dyDescent="0.3">
      <c r="B14" t="s">
        <v>58</v>
      </c>
    </row>
    <row r="18" spans="2:2" x14ac:dyDescent="0.3">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7.8384533196027104E-2</v>
      </c>
      <c r="D9" s="14">
        <v>0.101469886114273</v>
      </c>
      <c r="E9" s="14">
        <v>5.6155006466669599E-2</v>
      </c>
      <c r="F9" s="14"/>
      <c r="G9" s="14">
        <v>8.2855098266790203E-2</v>
      </c>
      <c r="H9" s="14">
        <v>9.9656864792886102E-2</v>
      </c>
      <c r="I9" s="14">
        <v>7.2997165594808705E-2</v>
      </c>
      <c r="J9" s="14">
        <v>4.4663623559770597E-2</v>
      </c>
      <c r="K9" s="14">
        <v>8.8102223319217299E-2</v>
      </c>
      <c r="L9" s="14">
        <v>8.3310541438269298E-2</v>
      </c>
      <c r="M9" s="14"/>
      <c r="N9" s="14">
        <v>6.7949341094268201E-2</v>
      </c>
      <c r="O9" s="14">
        <v>7.79640284322866E-2</v>
      </c>
      <c r="P9" s="14">
        <v>0.124437529791065</v>
      </c>
      <c r="Q9" s="14">
        <v>8.3955086011839597E-2</v>
      </c>
      <c r="R9" s="14">
        <v>5.2516728639695497E-2</v>
      </c>
      <c r="S9" s="14"/>
      <c r="T9" s="14">
        <v>8.6925050977066307E-2</v>
      </c>
      <c r="U9" s="14">
        <v>7.3011719235928099E-2</v>
      </c>
      <c r="V9" s="14"/>
      <c r="W9" s="14">
        <v>5.2491198156063901E-2</v>
      </c>
      <c r="X9" s="14">
        <v>8.4336672847966795E-2</v>
      </c>
      <c r="Y9" s="14"/>
      <c r="Z9" s="14">
        <v>9.5874995524367304E-2</v>
      </c>
      <c r="AA9" s="14">
        <v>6.7155960910864898E-2</v>
      </c>
    </row>
    <row r="10" spans="2:27" x14ac:dyDescent="0.3">
      <c r="B10" s="15" t="s">
        <v>406</v>
      </c>
      <c r="C10" s="14">
        <v>0.37780592859500101</v>
      </c>
      <c r="D10" s="14">
        <v>0.40081094578434201</v>
      </c>
      <c r="E10" s="14">
        <v>0.354772798042785</v>
      </c>
      <c r="F10" s="14"/>
      <c r="G10" s="14">
        <v>0.35519596651107399</v>
      </c>
      <c r="H10" s="14">
        <v>0.424922590537749</v>
      </c>
      <c r="I10" s="14">
        <v>0.36083924298704201</v>
      </c>
      <c r="J10" s="14">
        <v>0.36250909543023802</v>
      </c>
      <c r="K10" s="14">
        <v>0.410038356900914</v>
      </c>
      <c r="L10" s="14">
        <v>0.35912070087530501</v>
      </c>
      <c r="M10" s="14"/>
      <c r="N10" s="14">
        <v>0.358536487583136</v>
      </c>
      <c r="O10" s="14">
        <v>0.47784560312270502</v>
      </c>
      <c r="P10" s="14">
        <v>0.44986572164544297</v>
      </c>
      <c r="Q10" s="14">
        <v>0.33218929721148999</v>
      </c>
      <c r="R10" s="14">
        <v>0.32111836989374498</v>
      </c>
      <c r="S10" s="14"/>
      <c r="T10" s="14">
        <v>0.37113362035710301</v>
      </c>
      <c r="U10" s="14">
        <v>0.382003457569912</v>
      </c>
      <c r="V10" s="14"/>
      <c r="W10" s="14">
        <v>0.36836400371217598</v>
      </c>
      <c r="X10" s="14">
        <v>0.37997635798924301</v>
      </c>
      <c r="Y10" s="14"/>
      <c r="Z10" s="14">
        <v>0.38909518920914099</v>
      </c>
      <c r="AA10" s="14">
        <v>0.37055841984010002</v>
      </c>
    </row>
    <row r="11" spans="2:27" x14ac:dyDescent="0.3">
      <c r="B11" s="15" t="s">
        <v>407</v>
      </c>
      <c r="C11" s="14">
        <v>0.236473934402082</v>
      </c>
      <c r="D11" s="14">
        <v>0.25368519853799598</v>
      </c>
      <c r="E11" s="14">
        <v>0.22058633490325499</v>
      </c>
      <c r="F11" s="14"/>
      <c r="G11" s="14">
        <v>0.33898210123726502</v>
      </c>
      <c r="H11" s="14">
        <v>0.20716306631131001</v>
      </c>
      <c r="I11" s="14">
        <v>0.22963812938843001</v>
      </c>
      <c r="J11" s="14">
        <v>0.246941346501906</v>
      </c>
      <c r="K11" s="14">
        <v>0.18384269139137599</v>
      </c>
      <c r="L11" s="14">
        <v>0.22450917778804</v>
      </c>
      <c r="M11" s="14"/>
      <c r="N11" s="14">
        <v>0.31683933272241299</v>
      </c>
      <c r="O11" s="14">
        <v>0.203596981421443</v>
      </c>
      <c r="P11" s="14">
        <v>0.171748534028591</v>
      </c>
      <c r="Q11" s="14">
        <v>0.31712533168581902</v>
      </c>
      <c r="R11" s="14">
        <v>0.26210366343428299</v>
      </c>
      <c r="S11" s="14"/>
      <c r="T11" s="14">
        <v>0.23897999271880899</v>
      </c>
      <c r="U11" s="14">
        <v>0.23489738067850999</v>
      </c>
      <c r="V11" s="14"/>
      <c r="W11" s="14">
        <v>0.23263487567813801</v>
      </c>
      <c r="X11" s="14">
        <v>0.23735642457268599</v>
      </c>
      <c r="Y11" s="14"/>
      <c r="Z11" s="14">
        <v>0.24332620718048001</v>
      </c>
      <c r="AA11" s="14">
        <v>0.23207489458452299</v>
      </c>
    </row>
    <row r="12" spans="2:27" x14ac:dyDescent="0.3">
      <c r="B12" s="15" t="s">
        <v>408</v>
      </c>
      <c r="C12" s="14">
        <v>4.6017738132445002E-2</v>
      </c>
      <c r="D12" s="14">
        <v>5.5212444007096698E-2</v>
      </c>
      <c r="E12" s="14">
        <v>3.7220886672063601E-2</v>
      </c>
      <c r="F12" s="14"/>
      <c r="G12" s="14">
        <v>3.2379869914555999E-2</v>
      </c>
      <c r="H12" s="14">
        <v>6.6211765546735593E-2</v>
      </c>
      <c r="I12" s="14">
        <v>5.9394323731414997E-2</v>
      </c>
      <c r="J12" s="14">
        <v>3.5795298195616901E-2</v>
      </c>
      <c r="K12" s="14">
        <v>3.1433881371863703E-2</v>
      </c>
      <c r="L12" s="14">
        <v>4.58840129352708E-2</v>
      </c>
      <c r="M12" s="14"/>
      <c r="N12" s="14">
        <v>6.8246030345566894E-2</v>
      </c>
      <c r="O12" s="14">
        <v>3.5960061333513003E-2</v>
      </c>
      <c r="P12" s="14">
        <v>5.1089904570110797E-2</v>
      </c>
      <c r="Q12" s="14">
        <v>5.0855941251156202E-2</v>
      </c>
      <c r="R12" s="14">
        <v>5.8232848132649999E-2</v>
      </c>
      <c r="S12" s="14"/>
      <c r="T12" s="14">
        <v>5.3808134847434498E-2</v>
      </c>
      <c r="U12" s="14">
        <v>4.1116823071073602E-2</v>
      </c>
      <c r="V12" s="14"/>
      <c r="W12" s="14">
        <v>3.7190218466400998E-2</v>
      </c>
      <c r="X12" s="14">
        <v>4.8046933280595797E-2</v>
      </c>
      <c r="Y12" s="14"/>
      <c r="Z12" s="14">
        <v>5.6446953077674E-2</v>
      </c>
      <c r="AA12" s="14">
        <v>3.9322363722573E-2</v>
      </c>
    </row>
    <row r="13" spans="2:27" x14ac:dyDescent="0.3">
      <c r="B13" s="15" t="s">
        <v>52</v>
      </c>
      <c r="C13" s="23">
        <v>0.26131786567444498</v>
      </c>
      <c r="D13" s="23">
        <v>0.188821525556293</v>
      </c>
      <c r="E13" s="23">
        <v>0.33126497391522702</v>
      </c>
      <c r="F13" s="23"/>
      <c r="G13" s="23">
        <v>0.190586964070315</v>
      </c>
      <c r="H13" s="23">
        <v>0.20204571281132</v>
      </c>
      <c r="I13" s="23">
        <v>0.27713113829830399</v>
      </c>
      <c r="J13" s="23">
        <v>0.31009063631246903</v>
      </c>
      <c r="K13" s="23">
        <v>0.28658284701662901</v>
      </c>
      <c r="L13" s="23">
        <v>0.28717556696311602</v>
      </c>
      <c r="M13" s="23"/>
      <c r="N13" s="23">
        <v>0.188428808254616</v>
      </c>
      <c r="O13" s="23">
        <v>0.20463332569005199</v>
      </c>
      <c r="P13" s="23">
        <v>0.20285830996479001</v>
      </c>
      <c r="Q13" s="23">
        <v>0.215874343839695</v>
      </c>
      <c r="R13" s="23">
        <v>0.306028389899627</v>
      </c>
      <c r="S13" s="23"/>
      <c r="T13" s="23">
        <v>0.249153201099588</v>
      </c>
      <c r="U13" s="23">
        <v>0.26897061944457501</v>
      </c>
      <c r="V13" s="23"/>
      <c r="W13" s="23">
        <v>0.30931970398722097</v>
      </c>
      <c r="X13" s="23">
        <v>0.25028361130950899</v>
      </c>
      <c r="Y13" s="23"/>
      <c r="Z13" s="23">
        <v>0.21525665500833799</v>
      </c>
      <c r="AA13" s="23">
        <v>0.29088836094193898</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411</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7.4972126907265194E-2</v>
      </c>
      <c r="D9" s="14">
        <v>7.8399865946309003E-2</v>
      </c>
      <c r="E9" s="14">
        <v>7.1915356963896407E-2</v>
      </c>
      <c r="F9" s="14"/>
      <c r="G9" s="14">
        <v>0.107708128149285</v>
      </c>
      <c r="H9" s="14">
        <v>0.11418078921438</v>
      </c>
      <c r="I9" s="14">
        <v>8.4494779582766202E-2</v>
      </c>
      <c r="J9" s="14">
        <v>5.8686930241474498E-2</v>
      </c>
      <c r="K9" s="14">
        <v>5.89440332381716E-2</v>
      </c>
      <c r="L9" s="14">
        <v>3.7577183061680598E-2</v>
      </c>
      <c r="M9" s="14"/>
      <c r="N9" s="14">
        <v>8.1010252290574195E-2</v>
      </c>
      <c r="O9" s="14">
        <v>6.0314494944439197E-2</v>
      </c>
      <c r="P9" s="14">
        <v>9.8738231673636601E-2</v>
      </c>
      <c r="Q9" s="14">
        <v>7.1825680492805799E-2</v>
      </c>
      <c r="R9" s="14">
        <v>9.1394910762710502E-2</v>
      </c>
      <c r="S9" s="14"/>
      <c r="T9" s="14">
        <v>9.6957046451424306E-2</v>
      </c>
      <c r="U9" s="14">
        <v>6.1141480374246902E-2</v>
      </c>
      <c r="V9" s="14"/>
      <c r="W9" s="14">
        <v>3.2924264734237499E-2</v>
      </c>
      <c r="X9" s="14">
        <v>8.4637731872137606E-2</v>
      </c>
      <c r="Y9" s="14"/>
      <c r="Z9" s="14">
        <v>9.3520226926120595E-2</v>
      </c>
      <c r="AA9" s="14">
        <v>6.3064569639515095E-2</v>
      </c>
    </row>
    <row r="10" spans="2:27" x14ac:dyDescent="0.3">
      <c r="B10" s="15" t="s">
        <v>406</v>
      </c>
      <c r="C10" s="14">
        <v>0.33488172246576597</v>
      </c>
      <c r="D10" s="14">
        <v>0.35440304522244198</v>
      </c>
      <c r="E10" s="14">
        <v>0.31631743396942402</v>
      </c>
      <c r="F10" s="14"/>
      <c r="G10" s="14">
        <v>0.34666333906487401</v>
      </c>
      <c r="H10" s="14">
        <v>0.39125730879146098</v>
      </c>
      <c r="I10" s="14">
        <v>0.33455310475542999</v>
      </c>
      <c r="J10" s="14">
        <v>0.34243230795858798</v>
      </c>
      <c r="K10" s="14">
        <v>0.29580357353861297</v>
      </c>
      <c r="L10" s="14">
        <v>0.30162721352246902</v>
      </c>
      <c r="M10" s="14"/>
      <c r="N10" s="14">
        <v>0.284391700563695</v>
      </c>
      <c r="O10" s="14">
        <v>0.36534406678367898</v>
      </c>
      <c r="P10" s="14">
        <v>0.40490624587617202</v>
      </c>
      <c r="Q10" s="14">
        <v>0.38393441682530499</v>
      </c>
      <c r="R10" s="14">
        <v>0.31277487064070603</v>
      </c>
      <c r="S10" s="14"/>
      <c r="T10" s="14">
        <v>0.33678656148292702</v>
      </c>
      <c r="U10" s="14">
        <v>0.33368339398902302</v>
      </c>
      <c r="V10" s="14"/>
      <c r="W10" s="14">
        <v>0.31319432084451498</v>
      </c>
      <c r="X10" s="14">
        <v>0.33986703791231399</v>
      </c>
      <c r="Y10" s="14"/>
      <c r="Z10" s="14">
        <v>0.33081474734774402</v>
      </c>
      <c r="AA10" s="14">
        <v>0.33749264968068898</v>
      </c>
    </row>
    <row r="11" spans="2:27" x14ac:dyDescent="0.3">
      <c r="B11" s="15" t="s">
        <v>407</v>
      </c>
      <c r="C11" s="14">
        <v>0.28958024842025099</v>
      </c>
      <c r="D11" s="14">
        <v>0.32492779535605298</v>
      </c>
      <c r="E11" s="14">
        <v>0.25619608589786702</v>
      </c>
      <c r="F11" s="14"/>
      <c r="G11" s="14">
        <v>0.30500848998508701</v>
      </c>
      <c r="H11" s="14">
        <v>0.247918175523102</v>
      </c>
      <c r="I11" s="14">
        <v>0.286214440838649</v>
      </c>
      <c r="J11" s="14">
        <v>0.27262517904986799</v>
      </c>
      <c r="K11" s="14">
        <v>0.29893620163081203</v>
      </c>
      <c r="L11" s="14">
        <v>0.32335275954133702</v>
      </c>
      <c r="M11" s="14"/>
      <c r="N11" s="14">
        <v>0.36257947584467498</v>
      </c>
      <c r="O11" s="14">
        <v>0.31066331925843199</v>
      </c>
      <c r="P11" s="14">
        <v>0.249417260097098</v>
      </c>
      <c r="Q11" s="14">
        <v>0.27741471735947698</v>
      </c>
      <c r="R11" s="14">
        <v>0.304640099868972</v>
      </c>
      <c r="S11" s="14"/>
      <c r="T11" s="14">
        <v>0.28398881964105199</v>
      </c>
      <c r="U11" s="14">
        <v>0.29309779938987501</v>
      </c>
      <c r="V11" s="14"/>
      <c r="W11" s="14">
        <v>0.30892255799347501</v>
      </c>
      <c r="X11" s="14">
        <v>0.28513400279012302</v>
      </c>
      <c r="Y11" s="14"/>
      <c r="Z11" s="14">
        <v>0.31828881635016198</v>
      </c>
      <c r="AA11" s="14">
        <v>0.27114984765936501</v>
      </c>
    </row>
    <row r="12" spans="2:27" x14ac:dyDescent="0.3">
      <c r="B12" s="15" t="s">
        <v>408</v>
      </c>
      <c r="C12" s="14">
        <v>5.5215941687502303E-2</v>
      </c>
      <c r="D12" s="14">
        <v>6.5082151238200603E-2</v>
      </c>
      <c r="E12" s="14">
        <v>4.57991223150397E-2</v>
      </c>
      <c r="F12" s="14"/>
      <c r="G12" s="14">
        <v>5.9884662919864398E-2</v>
      </c>
      <c r="H12" s="14">
        <v>5.52063433698518E-2</v>
      </c>
      <c r="I12" s="14">
        <v>6.6395407895399494E-2</v>
      </c>
      <c r="J12" s="14">
        <v>4.9664543944661903E-2</v>
      </c>
      <c r="K12" s="14">
        <v>3.3015916449450899E-2</v>
      </c>
      <c r="L12" s="14">
        <v>6.24297895141952E-2</v>
      </c>
      <c r="M12" s="14"/>
      <c r="N12" s="14">
        <v>9.3943308236060993E-2</v>
      </c>
      <c r="O12" s="14">
        <v>6.2755679760031297E-2</v>
      </c>
      <c r="P12" s="14">
        <v>4.1317862021150502E-2</v>
      </c>
      <c r="Q12" s="14">
        <v>5.4773289268356999E-2</v>
      </c>
      <c r="R12" s="14">
        <v>5.0566532326644098E-2</v>
      </c>
      <c r="S12" s="14"/>
      <c r="T12" s="14">
        <v>5.3678314634290902E-2</v>
      </c>
      <c r="U12" s="14">
        <v>5.6183258225998498E-2</v>
      </c>
      <c r="V12" s="14"/>
      <c r="W12" s="14">
        <v>4.2313446857156302E-2</v>
      </c>
      <c r="X12" s="14">
        <v>5.8181857471240599E-2</v>
      </c>
      <c r="Y12" s="14"/>
      <c r="Z12" s="14">
        <v>5.6551451724019201E-2</v>
      </c>
      <c r="AA12" s="14">
        <v>5.4358567496867502E-2</v>
      </c>
    </row>
    <row r="13" spans="2:27" x14ac:dyDescent="0.3">
      <c r="B13" s="15" t="s">
        <v>52</v>
      </c>
      <c r="C13" s="23">
        <v>0.24534996051921601</v>
      </c>
      <c r="D13" s="23">
        <v>0.177187142236996</v>
      </c>
      <c r="E13" s="23">
        <v>0.30977200085377299</v>
      </c>
      <c r="F13" s="23"/>
      <c r="G13" s="23">
        <v>0.180735379880889</v>
      </c>
      <c r="H13" s="23">
        <v>0.19143738310120501</v>
      </c>
      <c r="I13" s="23">
        <v>0.228342266927755</v>
      </c>
      <c r="J13" s="23">
        <v>0.27659103880540797</v>
      </c>
      <c r="K13" s="23">
        <v>0.313300275142953</v>
      </c>
      <c r="L13" s="23">
        <v>0.27501305436031798</v>
      </c>
      <c r="M13" s="23"/>
      <c r="N13" s="23">
        <v>0.17807526306499499</v>
      </c>
      <c r="O13" s="23">
        <v>0.20092243925341899</v>
      </c>
      <c r="P13" s="23">
        <v>0.20562040033194301</v>
      </c>
      <c r="Q13" s="23">
        <v>0.212051896054055</v>
      </c>
      <c r="R13" s="23">
        <v>0.24062358640096701</v>
      </c>
      <c r="S13" s="23"/>
      <c r="T13" s="23">
        <v>0.22858925779030501</v>
      </c>
      <c r="U13" s="23">
        <v>0.25589406802085701</v>
      </c>
      <c r="V13" s="23"/>
      <c r="W13" s="23">
        <v>0.30264540957061598</v>
      </c>
      <c r="X13" s="23">
        <v>0.23217936995418401</v>
      </c>
      <c r="Y13" s="23"/>
      <c r="Z13" s="23">
        <v>0.20082475765195401</v>
      </c>
      <c r="AA13" s="23">
        <v>0.27393436552356298</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412</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7.2357685264814994E-2</v>
      </c>
      <c r="D9" s="14">
        <v>8.4837021804598997E-2</v>
      </c>
      <c r="E9" s="14">
        <v>6.0456457328644998E-2</v>
      </c>
      <c r="F9" s="14"/>
      <c r="G9" s="14">
        <v>0.105074399635666</v>
      </c>
      <c r="H9" s="14">
        <v>0.11592153003748901</v>
      </c>
      <c r="I9" s="14">
        <v>9.1013154754713305E-2</v>
      </c>
      <c r="J9" s="14">
        <v>5.2378232535049897E-2</v>
      </c>
      <c r="K9" s="14">
        <v>4.3850425566733103E-2</v>
      </c>
      <c r="L9" s="14">
        <v>3.5385226355643298E-2</v>
      </c>
      <c r="M9" s="14"/>
      <c r="N9" s="14">
        <v>0.104244638035006</v>
      </c>
      <c r="O9" s="14">
        <v>7.0756440506926893E-2</v>
      </c>
      <c r="P9" s="14">
        <v>5.9337709872528697E-2</v>
      </c>
      <c r="Q9" s="14">
        <v>9.3630546483634197E-2</v>
      </c>
      <c r="R9" s="14">
        <v>2.8246059562120399E-2</v>
      </c>
      <c r="S9" s="14"/>
      <c r="T9" s="14">
        <v>8.4365432247421296E-2</v>
      </c>
      <c r="U9" s="14">
        <v>6.4803647878379902E-2</v>
      </c>
      <c r="V9" s="14"/>
      <c r="W9" s="14">
        <v>3.3937321470440103E-2</v>
      </c>
      <c r="X9" s="14">
        <v>8.1189431752067498E-2</v>
      </c>
      <c r="Y9" s="14"/>
      <c r="Z9" s="14">
        <v>9.6324428331579698E-2</v>
      </c>
      <c r="AA9" s="14">
        <v>5.6971453505290398E-2</v>
      </c>
    </row>
    <row r="10" spans="2:27" x14ac:dyDescent="0.3">
      <c r="B10" s="15" t="s">
        <v>406</v>
      </c>
      <c r="C10" s="14">
        <v>0.380777652633216</v>
      </c>
      <c r="D10" s="14">
        <v>0.423686710332424</v>
      </c>
      <c r="E10" s="14">
        <v>0.33955551186477101</v>
      </c>
      <c r="F10" s="14"/>
      <c r="G10" s="14">
        <v>0.40322977669872601</v>
      </c>
      <c r="H10" s="14">
        <v>0.40515114280073899</v>
      </c>
      <c r="I10" s="14">
        <v>0.38808653970168999</v>
      </c>
      <c r="J10" s="14">
        <v>0.35197319403941801</v>
      </c>
      <c r="K10" s="14">
        <v>0.37868056481339102</v>
      </c>
      <c r="L10" s="14">
        <v>0.36486273056755397</v>
      </c>
      <c r="M10" s="14"/>
      <c r="N10" s="14">
        <v>0.51212158544370601</v>
      </c>
      <c r="O10" s="14">
        <v>0.33451790769571899</v>
      </c>
      <c r="P10" s="14">
        <v>0.362230898521539</v>
      </c>
      <c r="Q10" s="14">
        <v>0.42551018312413902</v>
      </c>
      <c r="R10" s="14">
        <v>0.42943904932023902</v>
      </c>
      <c r="S10" s="14"/>
      <c r="T10" s="14">
        <v>0.38779219255004199</v>
      </c>
      <c r="U10" s="14">
        <v>0.37636482674197302</v>
      </c>
      <c r="V10" s="14"/>
      <c r="W10" s="14">
        <v>0.36740728604569201</v>
      </c>
      <c r="X10" s="14">
        <v>0.38385111879752998</v>
      </c>
      <c r="Y10" s="14"/>
      <c r="Z10" s="14">
        <v>0.427839521745498</v>
      </c>
      <c r="AA10" s="14">
        <v>0.35056475206592502</v>
      </c>
    </row>
    <row r="11" spans="2:27" x14ac:dyDescent="0.3">
      <c r="B11" s="15" t="s">
        <v>407</v>
      </c>
      <c r="C11" s="14">
        <v>0.25750643826566399</v>
      </c>
      <c r="D11" s="14">
        <v>0.27277728228305798</v>
      </c>
      <c r="E11" s="14">
        <v>0.24155861792059599</v>
      </c>
      <c r="F11" s="14"/>
      <c r="G11" s="14">
        <v>0.28306695373243401</v>
      </c>
      <c r="H11" s="14">
        <v>0.25927242168242498</v>
      </c>
      <c r="I11" s="14">
        <v>0.22293745437468701</v>
      </c>
      <c r="J11" s="14">
        <v>0.26313823328203001</v>
      </c>
      <c r="K11" s="14">
        <v>0.23738080285623001</v>
      </c>
      <c r="L11" s="14">
        <v>0.27609164373197798</v>
      </c>
      <c r="M11" s="14"/>
      <c r="N11" s="14">
        <v>0.205072396217577</v>
      </c>
      <c r="O11" s="14">
        <v>0.331931279093993</v>
      </c>
      <c r="P11" s="14">
        <v>0.26775029365620501</v>
      </c>
      <c r="Q11" s="14">
        <v>0.27826523511574502</v>
      </c>
      <c r="R11" s="14">
        <v>0.275931758700105</v>
      </c>
      <c r="S11" s="14"/>
      <c r="T11" s="14">
        <v>0.243432985419197</v>
      </c>
      <c r="U11" s="14">
        <v>0.26636000497659201</v>
      </c>
      <c r="V11" s="14"/>
      <c r="W11" s="14">
        <v>0.25998917050960302</v>
      </c>
      <c r="X11" s="14">
        <v>0.25693572889155297</v>
      </c>
      <c r="Y11" s="14"/>
      <c r="Z11" s="14">
        <v>0.23968453558828801</v>
      </c>
      <c r="AA11" s="14">
        <v>0.268947789484139</v>
      </c>
    </row>
    <row r="12" spans="2:27" x14ac:dyDescent="0.3">
      <c r="B12" s="15" t="s">
        <v>408</v>
      </c>
      <c r="C12" s="14">
        <v>4.7965099791892202E-2</v>
      </c>
      <c r="D12" s="14">
        <v>5.02048129939376E-2</v>
      </c>
      <c r="E12" s="14">
        <v>4.5963843997399299E-2</v>
      </c>
      <c r="F12" s="14"/>
      <c r="G12" s="14">
        <v>5.0166796442391498E-2</v>
      </c>
      <c r="H12" s="14">
        <v>4.06253945051291E-2</v>
      </c>
      <c r="I12" s="14">
        <v>5.3542590456730599E-2</v>
      </c>
      <c r="J12" s="14">
        <v>3.0292854451996299E-2</v>
      </c>
      <c r="K12" s="14">
        <v>5.9208645469672902E-2</v>
      </c>
      <c r="L12" s="14">
        <v>5.4707271143606899E-2</v>
      </c>
      <c r="M12" s="14"/>
      <c r="N12" s="14">
        <v>2.4537698698861101E-2</v>
      </c>
      <c r="O12" s="14">
        <v>3.8678695482124402E-2</v>
      </c>
      <c r="P12" s="14">
        <v>8.1801894111535406E-2</v>
      </c>
      <c r="Q12" s="14">
        <v>4.9760786401838397E-2</v>
      </c>
      <c r="R12" s="14">
        <v>5.5772009831689902E-2</v>
      </c>
      <c r="S12" s="14"/>
      <c r="T12" s="14">
        <v>4.6536124322564397E-2</v>
      </c>
      <c r="U12" s="14">
        <v>4.8864063946886298E-2</v>
      </c>
      <c r="V12" s="14"/>
      <c r="W12" s="14">
        <v>4.19544350489797E-2</v>
      </c>
      <c r="X12" s="14">
        <v>4.93467802859495E-2</v>
      </c>
      <c r="Y12" s="14"/>
      <c r="Z12" s="14">
        <v>3.57373483815457E-2</v>
      </c>
      <c r="AA12" s="14">
        <v>5.58151032977229E-2</v>
      </c>
    </row>
    <row r="13" spans="2:27" x14ac:dyDescent="0.3">
      <c r="B13" s="15" t="s">
        <v>52</v>
      </c>
      <c r="C13" s="23">
        <v>0.24139312404441199</v>
      </c>
      <c r="D13" s="23">
        <v>0.16849417258598101</v>
      </c>
      <c r="E13" s="23">
        <v>0.31246556888858901</v>
      </c>
      <c r="F13" s="23"/>
      <c r="G13" s="23">
        <v>0.15846207349078201</v>
      </c>
      <c r="H13" s="23">
        <v>0.17902951097421799</v>
      </c>
      <c r="I13" s="23">
        <v>0.24442026071217901</v>
      </c>
      <c r="J13" s="23">
        <v>0.30221748569150603</v>
      </c>
      <c r="K13" s="23">
        <v>0.28087956129397301</v>
      </c>
      <c r="L13" s="23">
        <v>0.26895312820121903</v>
      </c>
      <c r="M13" s="23"/>
      <c r="N13" s="23">
        <v>0.15402368160485</v>
      </c>
      <c r="O13" s="23">
        <v>0.22411567722123699</v>
      </c>
      <c r="P13" s="23">
        <v>0.22887920383819199</v>
      </c>
      <c r="Q13" s="23">
        <v>0.152833248874644</v>
      </c>
      <c r="R13" s="23">
        <v>0.21061112258584599</v>
      </c>
      <c r="S13" s="23"/>
      <c r="T13" s="23">
        <v>0.237873265460775</v>
      </c>
      <c r="U13" s="23">
        <v>0.24360745645616899</v>
      </c>
      <c r="V13" s="23"/>
      <c r="W13" s="23">
        <v>0.29671178692528499</v>
      </c>
      <c r="X13" s="23">
        <v>0.228676940272899</v>
      </c>
      <c r="Y13" s="23"/>
      <c r="Z13" s="23">
        <v>0.200414165953089</v>
      </c>
      <c r="AA13" s="23">
        <v>0.26770090164692301</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4.6047046967384E-2</v>
      </c>
      <c r="D9" s="14">
        <v>5.7023196858358598E-2</v>
      </c>
      <c r="E9" s="14">
        <v>3.55116129702195E-2</v>
      </c>
      <c r="F9" s="14"/>
      <c r="G9" s="14">
        <v>6.2448910805361003E-2</v>
      </c>
      <c r="H9" s="14">
        <v>7.9457408495264198E-2</v>
      </c>
      <c r="I9" s="14">
        <v>6.5140787867646099E-2</v>
      </c>
      <c r="J9" s="14">
        <v>4.6570315611211298E-2</v>
      </c>
      <c r="K9" s="14">
        <v>1.0895151388354901E-2</v>
      </c>
      <c r="L9" s="14">
        <v>1.5658338182645299E-2</v>
      </c>
      <c r="M9" s="14"/>
      <c r="N9" s="14">
        <v>7.5425463460988093E-2</v>
      </c>
      <c r="O9" s="14">
        <v>5.20081345304826E-2</v>
      </c>
      <c r="P9" s="14">
        <v>3.4386200526034E-2</v>
      </c>
      <c r="Q9" s="14">
        <v>5.7981850780536803E-2</v>
      </c>
      <c r="R9" s="14">
        <v>2.60254215280659E-2</v>
      </c>
      <c r="S9" s="14"/>
      <c r="T9" s="14">
        <v>6.9132831490940794E-2</v>
      </c>
      <c r="U9" s="14">
        <v>3.1523849598323599E-2</v>
      </c>
      <c r="V9" s="14"/>
      <c r="W9" s="14">
        <v>1.9095113917642601E-2</v>
      </c>
      <c r="X9" s="14">
        <v>5.22425281270801E-2</v>
      </c>
      <c r="Y9" s="14"/>
      <c r="Z9" s="14">
        <v>6.6784434237264198E-2</v>
      </c>
      <c r="AA9" s="14">
        <v>3.2734005402555999E-2</v>
      </c>
    </row>
    <row r="10" spans="2:27" x14ac:dyDescent="0.3">
      <c r="B10" s="15" t="s">
        <v>406</v>
      </c>
      <c r="C10" s="14">
        <v>0.20625086766546899</v>
      </c>
      <c r="D10" s="14">
        <v>0.22196044288178399</v>
      </c>
      <c r="E10" s="14">
        <v>0.190478489636526</v>
      </c>
      <c r="F10" s="14"/>
      <c r="G10" s="14">
        <v>0.299676015991926</v>
      </c>
      <c r="H10" s="14">
        <v>0.31012811599797102</v>
      </c>
      <c r="I10" s="14">
        <v>0.25758095240029599</v>
      </c>
      <c r="J10" s="14">
        <v>0.169546305753974</v>
      </c>
      <c r="K10" s="14">
        <v>0.11623315777335</v>
      </c>
      <c r="L10" s="14">
        <v>0.108210948575978</v>
      </c>
      <c r="M10" s="14"/>
      <c r="N10" s="14">
        <v>0.28604200332416202</v>
      </c>
      <c r="O10" s="14">
        <v>0.213270692385512</v>
      </c>
      <c r="P10" s="14">
        <v>0.17255016599838</v>
      </c>
      <c r="Q10" s="14">
        <v>0.24134631053272601</v>
      </c>
      <c r="R10" s="14">
        <v>0.20722804433505501</v>
      </c>
      <c r="S10" s="14"/>
      <c r="T10" s="14">
        <v>0.24042451123033701</v>
      </c>
      <c r="U10" s="14">
        <v>0.18475233163754901</v>
      </c>
      <c r="V10" s="14"/>
      <c r="W10" s="14">
        <v>0.127676452064372</v>
      </c>
      <c r="X10" s="14">
        <v>0.22431288609629199</v>
      </c>
      <c r="Y10" s="14"/>
      <c r="Z10" s="14">
        <v>0.24268797738244099</v>
      </c>
      <c r="AA10" s="14">
        <v>0.182858877640342</v>
      </c>
    </row>
    <row r="11" spans="2:27" x14ac:dyDescent="0.3">
      <c r="B11" s="15" t="s">
        <v>407</v>
      </c>
      <c r="C11" s="14">
        <v>0.38777113827662801</v>
      </c>
      <c r="D11" s="14">
        <v>0.40291050705257703</v>
      </c>
      <c r="E11" s="14">
        <v>0.37368732698781798</v>
      </c>
      <c r="F11" s="14"/>
      <c r="G11" s="14">
        <v>0.38635102982004099</v>
      </c>
      <c r="H11" s="14">
        <v>0.335952025199592</v>
      </c>
      <c r="I11" s="14">
        <v>0.36941186918219798</v>
      </c>
      <c r="J11" s="14">
        <v>0.34865596173895202</v>
      </c>
      <c r="K11" s="14">
        <v>0.41480711947604398</v>
      </c>
      <c r="L11" s="14">
        <v>0.45926220920933197</v>
      </c>
      <c r="M11" s="14"/>
      <c r="N11" s="14">
        <v>0.39677279219699102</v>
      </c>
      <c r="O11" s="14">
        <v>0.39779068392338901</v>
      </c>
      <c r="P11" s="14">
        <v>0.35905917985987801</v>
      </c>
      <c r="Q11" s="14">
        <v>0.451458885708169</v>
      </c>
      <c r="R11" s="14">
        <v>0.398441995348991</v>
      </c>
      <c r="S11" s="14"/>
      <c r="T11" s="14">
        <v>0.35371737895645899</v>
      </c>
      <c r="U11" s="14">
        <v>0.40919425548802901</v>
      </c>
      <c r="V11" s="14"/>
      <c r="W11" s="14">
        <v>0.44046089784494502</v>
      </c>
      <c r="X11" s="14">
        <v>0.37565926444138298</v>
      </c>
      <c r="Y11" s="14"/>
      <c r="Z11" s="14">
        <v>0.40566348310029599</v>
      </c>
      <c r="AA11" s="14">
        <v>0.37628456442671498</v>
      </c>
    </row>
    <row r="12" spans="2:27" x14ac:dyDescent="0.3">
      <c r="B12" s="15" t="s">
        <v>408</v>
      </c>
      <c r="C12" s="14">
        <v>0.150201550241048</v>
      </c>
      <c r="D12" s="14">
        <v>0.168344784331284</v>
      </c>
      <c r="E12" s="14">
        <v>0.13307211302842301</v>
      </c>
      <c r="F12" s="14"/>
      <c r="G12" s="14">
        <v>7.2899978871790103E-2</v>
      </c>
      <c r="H12" s="14">
        <v>8.5653752259456595E-2</v>
      </c>
      <c r="I12" s="14">
        <v>0.109546857265339</v>
      </c>
      <c r="J12" s="14">
        <v>0.16660239413039499</v>
      </c>
      <c r="K12" s="14">
        <v>0.24142345544643701</v>
      </c>
      <c r="L12" s="14">
        <v>0.212552167541844</v>
      </c>
      <c r="M12" s="14"/>
      <c r="N12" s="14">
        <v>8.0018492128993202E-2</v>
      </c>
      <c r="O12" s="14">
        <v>0.150138844569977</v>
      </c>
      <c r="P12" s="14">
        <v>0.258302835521386</v>
      </c>
      <c r="Q12" s="14">
        <v>0.13641755592270699</v>
      </c>
      <c r="R12" s="14">
        <v>0.107792471581246</v>
      </c>
      <c r="S12" s="14"/>
      <c r="T12" s="14">
        <v>0.13211450470533201</v>
      </c>
      <c r="U12" s="14">
        <v>0.161580055999445</v>
      </c>
      <c r="V12" s="14"/>
      <c r="W12" s="14">
        <v>0.188788257736343</v>
      </c>
      <c r="X12" s="14">
        <v>0.14133156607847999</v>
      </c>
      <c r="Y12" s="14"/>
      <c r="Z12" s="14">
        <v>0.118347738905411</v>
      </c>
      <c r="AA12" s="14">
        <v>0.17065114250600399</v>
      </c>
    </row>
    <row r="13" spans="2:27" x14ac:dyDescent="0.3">
      <c r="B13" s="15" t="s">
        <v>52</v>
      </c>
      <c r="C13" s="23">
        <v>0.20972939684947001</v>
      </c>
      <c r="D13" s="23">
        <v>0.149761068875996</v>
      </c>
      <c r="E13" s="23">
        <v>0.26725045737701397</v>
      </c>
      <c r="F13" s="23"/>
      <c r="G13" s="23">
        <v>0.178624064510882</v>
      </c>
      <c r="H13" s="23">
        <v>0.18880869804771699</v>
      </c>
      <c r="I13" s="23">
        <v>0.19831953328452001</v>
      </c>
      <c r="J13" s="23">
        <v>0.26862502276546801</v>
      </c>
      <c r="K13" s="23">
        <v>0.216641115915814</v>
      </c>
      <c r="L13" s="23">
        <v>0.20431633649020001</v>
      </c>
      <c r="M13" s="23"/>
      <c r="N13" s="23">
        <v>0.16174124888886601</v>
      </c>
      <c r="O13" s="23">
        <v>0.18679164459063899</v>
      </c>
      <c r="P13" s="23">
        <v>0.175701618094323</v>
      </c>
      <c r="Q13" s="23">
        <v>0.112795397055861</v>
      </c>
      <c r="R13" s="23">
        <v>0.260512067206642</v>
      </c>
      <c r="S13" s="23"/>
      <c r="T13" s="23">
        <v>0.204610773616932</v>
      </c>
      <c r="U13" s="23">
        <v>0.21294950727665399</v>
      </c>
      <c r="V13" s="23"/>
      <c r="W13" s="23">
        <v>0.22397927843669799</v>
      </c>
      <c r="X13" s="23">
        <v>0.20645375525676399</v>
      </c>
      <c r="Y13" s="23"/>
      <c r="Z13" s="23">
        <v>0.166516366374588</v>
      </c>
      <c r="AA13" s="23">
        <v>0.23747141002438299</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5.3882458254989198E-2</v>
      </c>
      <c r="D9" s="14">
        <v>6.5948824662223293E-2</v>
      </c>
      <c r="E9" s="14">
        <v>4.2313143128628099E-2</v>
      </c>
      <c r="F9" s="14"/>
      <c r="G9" s="14">
        <v>9.7325146515230998E-2</v>
      </c>
      <c r="H9" s="14">
        <v>8.5079773644614706E-2</v>
      </c>
      <c r="I9" s="14">
        <v>6.5104034088988905E-2</v>
      </c>
      <c r="J9" s="14">
        <v>4.0678281815192702E-2</v>
      </c>
      <c r="K9" s="14">
        <v>1.7846428829578501E-2</v>
      </c>
      <c r="L9" s="14">
        <v>2.5421707290753201E-2</v>
      </c>
      <c r="M9" s="14"/>
      <c r="N9" s="14">
        <v>8.2760399175936306E-2</v>
      </c>
      <c r="O9" s="14">
        <v>5.9149522917201797E-2</v>
      </c>
      <c r="P9" s="14">
        <v>3.8703127756655298E-2</v>
      </c>
      <c r="Q9" s="14">
        <v>9.3961195104727793E-2</v>
      </c>
      <c r="R9" s="14">
        <v>3.1282276254412503E-2</v>
      </c>
      <c r="S9" s="14"/>
      <c r="T9" s="14">
        <v>6.5675359223194105E-2</v>
      </c>
      <c r="U9" s="14">
        <v>4.6463579847792001E-2</v>
      </c>
      <c r="V9" s="14"/>
      <c r="W9" s="14">
        <v>1.74065376626262E-2</v>
      </c>
      <c r="X9" s="14">
        <v>6.2267232675268701E-2</v>
      </c>
      <c r="Y9" s="14"/>
      <c r="Z9" s="14">
        <v>8.2824858481475805E-2</v>
      </c>
      <c r="AA9" s="14">
        <v>3.5301941230998203E-2</v>
      </c>
    </row>
    <row r="10" spans="2:27" x14ac:dyDescent="0.3">
      <c r="B10" s="15" t="s">
        <v>406</v>
      </c>
      <c r="C10" s="14">
        <v>0.27923544951691398</v>
      </c>
      <c r="D10" s="14">
        <v>0.31794986602764802</v>
      </c>
      <c r="E10" s="14">
        <v>0.24091522854494099</v>
      </c>
      <c r="F10" s="14"/>
      <c r="G10" s="14">
        <v>0.340307653146047</v>
      </c>
      <c r="H10" s="14">
        <v>0.36565506447739299</v>
      </c>
      <c r="I10" s="14">
        <v>0.285905440763014</v>
      </c>
      <c r="J10" s="14">
        <v>0.275526879676736</v>
      </c>
      <c r="K10" s="14">
        <v>0.17454760432479199</v>
      </c>
      <c r="L10" s="14">
        <v>0.23626076071000099</v>
      </c>
      <c r="M10" s="14"/>
      <c r="N10" s="14">
        <v>0.38473536551778498</v>
      </c>
      <c r="O10" s="14">
        <v>0.25597693667160898</v>
      </c>
      <c r="P10" s="14">
        <v>0.28084654835441197</v>
      </c>
      <c r="Q10" s="14">
        <v>0.27605048251974601</v>
      </c>
      <c r="R10" s="14">
        <v>0.32290395494798002</v>
      </c>
      <c r="S10" s="14"/>
      <c r="T10" s="14">
        <v>0.30888479595392299</v>
      </c>
      <c r="U10" s="14">
        <v>0.26058313515744502</v>
      </c>
      <c r="V10" s="14"/>
      <c r="W10" s="14">
        <v>0.22082333980433599</v>
      </c>
      <c r="X10" s="14">
        <v>0.29266272853821801</v>
      </c>
      <c r="Y10" s="14"/>
      <c r="Z10" s="14">
        <v>0.31557045719475801</v>
      </c>
      <c r="AA10" s="14">
        <v>0.25590900722318899</v>
      </c>
    </row>
    <row r="11" spans="2:27" x14ac:dyDescent="0.3">
      <c r="B11" s="15" t="s">
        <v>407</v>
      </c>
      <c r="C11" s="14">
        <v>0.37087824592567398</v>
      </c>
      <c r="D11" s="14">
        <v>0.370621725130799</v>
      </c>
      <c r="E11" s="14">
        <v>0.371322805939657</v>
      </c>
      <c r="F11" s="14"/>
      <c r="G11" s="14">
        <v>0.3661055647857</v>
      </c>
      <c r="H11" s="14">
        <v>0.29254600986254498</v>
      </c>
      <c r="I11" s="14">
        <v>0.36239692848741101</v>
      </c>
      <c r="J11" s="14">
        <v>0.36371267874126501</v>
      </c>
      <c r="K11" s="14">
        <v>0.42109694358990502</v>
      </c>
      <c r="L11" s="14">
        <v>0.41667528194827902</v>
      </c>
      <c r="M11" s="14"/>
      <c r="N11" s="14">
        <v>0.325337504815845</v>
      </c>
      <c r="O11" s="14">
        <v>0.39403699902351103</v>
      </c>
      <c r="P11" s="14">
        <v>0.402045735416866</v>
      </c>
      <c r="Q11" s="14">
        <v>0.35881950356914999</v>
      </c>
      <c r="R11" s="14">
        <v>0.37397170302223398</v>
      </c>
      <c r="S11" s="14"/>
      <c r="T11" s="14">
        <v>0.34194860688638901</v>
      </c>
      <c r="U11" s="14">
        <v>0.38907779453336799</v>
      </c>
      <c r="V11" s="14"/>
      <c r="W11" s="14">
        <v>0.43665611899627099</v>
      </c>
      <c r="X11" s="14">
        <v>0.35575778786496098</v>
      </c>
      <c r="Y11" s="14"/>
      <c r="Z11" s="14">
        <v>0.354996231689228</v>
      </c>
      <c r="AA11" s="14">
        <v>0.38107422254082401</v>
      </c>
    </row>
    <row r="12" spans="2:27" x14ac:dyDescent="0.3">
      <c r="B12" s="15" t="s">
        <v>408</v>
      </c>
      <c r="C12" s="14">
        <v>8.3580963104640998E-2</v>
      </c>
      <c r="D12" s="14">
        <v>8.4448387904940497E-2</v>
      </c>
      <c r="E12" s="14">
        <v>8.3056220866337405E-2</v>
      </c>
      <c r="F12" s="14"/>
      <c r="G12" s="14">
        <v>6.8458527288810606E-2</v>
      </c>
      <c r="H12" s="14">
        <v>7.5761787831054694E-2</v>
      </c>
      <c r="I12" s="14">
        <v>7.8039728209210402E-2</v>
      </c>
      <c r="J12" s="14">
        <v>7.7531386225996299E-2</v>
      </c>
      <c r="K12" s="14">
        <v>0.11120050995861</v>
      </c>
      <c r="L12" s="14">
        <v>9.0858547203954101E-2</v>
      </c>
      <c r="M12" s="14"/>
      <c r="N12" s="14">
        <v>4.9963174307065199E-2</v>
      </c>
      <c r="O12" s="14">
        <v>8.1188285915007194E-2</v>
      </c>
      <c r="P12" s="14">
        <v>0.115683238514383</v>
      </c>
      <c r="Q12" s="14">
        <v>8.4189049840547106E-2</v>
      </c>
      <c r="R12" s="14">
        <v>8.0005858627070103E-2</v>
      </c>
      <c r="S12" s="14"/>
      <c r="T12" s="14">
        <v>7.4439063584336704E-2</v>
      </c>
      <c r="U12" s="14">
        <v>8.9332104501894397E-2</v>
      </c>
      <c r="V12" s="14"/>
      <c r="W12" s="14">
        <v>9.0562523696035097E-2</v>
      </c>
      <c r="X12" s="14">
        <v>8.1976101329812798E-2</v>
      </c>
      <c r="Y12" s="14"/>
      <c r="Z12" s="14">
        <v>7.3182872679079899E-2</v>
      </c>
      <c r="AA12" s="14">
        <v>9.0256356114800804E-2</v>
      </c>
    </row>
    <row r="13" spans="2:27" x14ac:dyDescent="0.3">
      <c r="B13" s="15" t="s">
        <v>52</v>
      </c>
      <c r="C13" s="23">
        <v>0.21242288319778199</v>
      </c>
      <c r="D13" s="23">
        <v>0.161031196274389</v>
      </c>
      <c r="E13" s="23">
        <v>0.26239260152043598</v>
      </c>
      <c r="F13" s="23"/>
      <c r="G13" s="23">
        <v>0.12780310826421201</v>
      </c>
      <c r="H13" s="23">
        <v>0.18095736418439301</v>
      </c>
      <c r="I13" s="23">
        <v>0.208553868451375</v>
      </c>
      <c r="J13" s="23">
        <v>0.24255077354081001</v>
      </c>
      <c r="K13" s="23">
        <v>0.27530851329711498</v>
      </c>
      <c r="L13" s="23">
        <v>0.23078370284701299</v>
      </c>
      <c r="M13" s="23"/>
      <c r="N13" s="23">
        <v>0.15720355618336801</v>
      </c>
      <c r="O13" s="23">
        <v>0.20964825547267099</v>
      </c>
      <c r="P13" s="23">
        <v>0.162721349957684</v>
      </c>
      <c r="Q13" s="23">
        <v>0.18697976896582899</v>
      </c>
      <c r="R13" s="23">
        <v>0.19183620714830299</v>
      </c>
      <c r="S13" s="23"/>
      <c r="T13" s="23">
        <v>0.20905217435215701</v>
      </c>
      <c r="U13" s="23">
        <v>0.21454338595950001</v>
      </c>
      <c r="V13" s="23"/>
      <c r="W13" s="23">
        <v>0.23455147984073199</v>
      </c>
      <c r="X13" s="23">
        <v>0.20733614959173999</v>
      </c>
      <c r="Y13" s="23"/>
      <c r="Z13" s="23">
        <v>0.17342557995545799</v>
      </c>
      <c r="AA13" s="23">
        <v>0.23745847289018801</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415</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9.6292616844990506E-2</v>
      </c>
      <c r="D9" s="14">
        <v>0.11879703845542799</v>
      </c>
      <c r="E9" s="14">
        <v>7.4699044434881401E-2</v>
      </c>
      <c r="F9" s="14"/>
      <c r="G9" s="14">
        <v>0.13728099131970001</v>
      </c>
      <c r="H9" s="14">
        <v>0.14414488450267399</v>
      </c>
      <c r="I9" s="14">
        <v>8.2335877782180197E-2</v>
      </c>
      <c r="J9" s="14">
        <v>9.7734731637914907E-2</v>
      </c>
      <c r="K9" s="14">
        <v>6.9371986370905206E-2</v>
      </c>
      <c r="L9" s="14">
        <v>5.8405190392282799E-2</v>
      </c>
      <c r="M9" s="14"/>
      <c r="N9" s="14">
        <v>0.103959917022391</v>
      </c>
      <c r="O9" s="14">
        <v>9.2205989800266397E-2</v>
      </c>
      <c r="P9" s="14">
        <v>0.111864254400697</v>
      </c>
      <c r="Q9" s="14">
        <v>9.6834359945518894E-2</v>
      </c>
      <c r="R9" s="14">
        <v>7.6897638942284394E-2</v>
      </c>
      <c r="S9" s="14"/>
      <c r="T9" s="14">
        <v>0.122809318933992</v>
      </c>
      <c r="U9" s="14">
        <v>7.96110395902873E-2</v>
      </c>
      <c r="V9" s="14"/>
      <c r="W9" s="14">
        <v>5.0202115347451899E-2</v>
      </c>
      <c r="X9" s="14">
        <v>0.106887509357596</v>
      </c>
      <c r="Y9" s="14"/>
      <c r="Z9" s="14">
        <v>0.109340695235918</v>
      </c>
      <c r="AA9" s="14">
        <v>8.7915977700489603E-2</v>
      </c>
    </row>
    <row r="10" spans="2:27" x14ac:dyDescent="0.3">
      <c r="B10" s="15" t="s">
        <v>406</v>
      </c>
      <c r="C10" s="14">
        <v>0.426330481232853</v>
      </c>
      <c r="D10" s="14">
        <v>0.42272475390039299</v>
      </c>
      <c r="E10" s="14">
        <v>0.43025742277246198</v>
      </c>
      <c r="F10" s="14"/>
      <c r="G10" s="14">
        <v>0.42400969776677599</v>
      </c>
      <c r="H10" s="14">
        <v>0.41842584760725698</v>
      </c>
      <c r="I10" s="14">
        <v>0.42772805303494399</v>
      </c>
      <c r="J10" s="14">
        <v>0.42057272543326901</v>
      </c>
      <c r="K10" s="14">
        <v>0.39285023561253501</v>
      </c>
      <c r="L10" s="14">
        <v>0.46028063274067099</v>
      </c>
      <c r="M10" s="14"/>
      <c r="N10" s="14">
        <v>0.38252509587907302</v>
      </c>
      <c r="O10" s="14">
        <v>0.48902262912209299</v>
      </c>
      <c r="P10" s="14">
        <v>0.492932601090182</v>
      </c>
      <c r="Q10" s="14">
        <v>0.42750284702730501</v>
      </c>
      <c r="R10" s="14">
        <v>0.42826523868446698</v>
      </c>
      <c r="S10" s="14"/>
      <c r="T10" s="14">
        <v>0.40697663019887098</v>
      </c>
      <c r="U10" s="14">
        <v>0.43850593050689102</v>
      </c>
      <c r="V10" s="14"/>
      <c r="W10" s="14">
        <v>0.46270262149424901</v>
      </c>
      <c r="X10" s="14">
        <v>0.41796956295246801</v>
      </c>
      <c r="Y10" s="14"/>
      <c r="Z10" s="14">
        <v>0.43280865702186699</v>
      </c>
      <c r="AA10" s="14">
        <v>0.42217160516900798</v>
      </c>
    </row>
    <row r="11" spans="2:27" x14ac:dyDescent="0.3">
      <c r="B11" s="15" t="s">
        <v>407</v>
      </c>
      <c r="C11" s="14">
        <v>0.212253682468171</v>
      </c>
      <c r="D11" s="14">
        <v>0.250990011890244</v>
      </c>
      <c r="E11" s="14">
        <v>0.17446324606205799</v>
      </c>
      <c r="F11" s="14"/>
      <c r="G11" s="14">
        <v>0.20236042230180501</v>
      </c>
      <c r="H11" s="14">
        <v>0.21436206283905601</v>
      </c>
      <c r="I11" s="14">
        <v>0.23107609234766399</v>
      </c>
      <c r="J11" s="14">
        <v>0.18927484164518499</v>
      </c>
      <c r="K11" s="14">
        <v>0.204012467506961</v>
      </c>
      <c r="L11" s="14">
        <v>0.22597577566891799</v>
      </c>
      <c r="M11" s="14"/>
      <c r="N11" s="14">
        <v>0.29628479288680598</v>
      </c>
      <c r="O11" s="14">
        <v>0.20076990363081601</v>
      </c>
      <c r="P11" s="14">
        <v>0.163080603345132</v>
      </c>
      <c r="Q11" s="14">
        <v>0.24166029720138399</v>
      </c>
      <c r="R11" s="14">
        <v>0.227480795949037</v>
      </c>
      <c r="S11" s="14"/>
      <c r="T11" s="14">
        <v>0.20350237873298299</v>
      </c>
      <c r="U11" s="14">
        <v>0.21775910123585601</v>
      </c>
      <c r="V11" s="14"/>
      <c r="W11" s="14">
        <v>0.20201127566013</v>
      </c>
      <c r="X11" s="14">
        <v>0.21460811983976999</v>
      </c>
      <c r="Y11" s="14"/>
      <c r="Z11" s="14">
        <v>0.235509767712935</v>
      </c>
      <c r="AA11" s="14">
        <v>0.197323680656977</v>
      </c>
    </row>
    <row r="12" spans="2:27" x14ac:dyDescent="0.3">
      <c r="B12" s="15" t="s">
        <v>408</v>
      </c>
      <c r="C12" s="14">
        <v>2.56629592227695E-2</v>
      </c>
      <c r="D12" s="14">
        <v>2.85675174581221E-2</v>
      </c>
      <c r="E12" s="14">
        <v>2.2926927671655901E-2</v>
      </c>
      <c r="F12" s="14"/>
      <c r="G12" s="14">
        <v>3.1800557459925501E-2</v>
      </c>
      <c r="H12" s="14">
        <v>2.2190024181749E-2</v>
      </c>
      <c r="I12" s="14">
        <v>4.0422596896689998E-2</v>
      </c>
      <c r="J12" s="14">
        <v>1.27729263415928E-2</v>
      </c>
      <c r="K12" s="14">
        <v>1.6575704706109501E-2</v>
      </c>
      <c r="L12" s="14">
        <v>2.8954780403052001E-2</v>
      </c>
      <c r="M12" s="14"/>
      <c r="N12" s="14">
        <v>3.0535426241828E-2</v>
      </c>
      <c r="O12" s="14">
        <v>2.5879170991358599E-2</v>
      </c>
      <c r="P12" s="14">
        <v>4.25603346981425E-2</v>
      </c>
      <c r="Q12" s="14">
        <v>2.6992128514806101E-2</v>
      </c>
      <c r="R12" s="14">
        <v>0</v>
      </c>
      <c r="S12" s="14"/>
      <c r="T12" s="14">
        <v>2.4965484149277899E-2</v>
      </c>
      <c r="U12" s="14">
        <v>2.6101738686468499E-2</v>
      </c>
      <c r="V12" s="14"/>
      <c r="W12" s="14">
        <v>2.24804884877783E-2</v>
      </c>
      <c r="X12" s="14">
        <v>2.63945185303536E-2</v>
      </c>
      <c r="Y12" s="14"/>
      <c r="Z12" s="14">
        <v>2.1954678435585399E-2</v>
      </c>
      <c r="AA12" s="14">
        <v>2.8043610922587999E-2</v>
      </c>
    </row>
    <row r="13" spans="2:27" x14ac:dyDescent="0.3">
      <c r="B13" s="15" t="s">
        <v>52</v>
      </c>
      <c r="C13" s="23">
        <v>0.239460260231216</v>
      </c>
      <c r="D13" s="23">
        <v>0.17892067829581401</v>
      </c>
      <c r="E13" s="23">
        <v>0.29765335905894202</v>
      </c>
      <c r="F13" s="23"/>
      <c r="G13" s="23">
        <v>0.204548331151792</v>
      </c>
      <c r="H13" s="23">
        <v>0.20087718086926401</v>
      </c>
      <c r="I13" s="23">
        <v>0.218437379938523</v>
      </c>
      <c r="J13" s="23">
        <v>0.27964477494203799</v>
      </c>
      <c r="K13" s="23">
        <v>0.31718960580348998</v>
      </c>
      <c r="L13" s="23">
        <v>0.22638362079507601</v>
      </c>
      <c r="M13" s="23"/>
      <c r="N13" s="23">
        <v>0.186694767969902</v>
      </c>
      <c r="O13" s="23">
        <v>0.19212230645546499</v>
      </c>
      <c r="P13" s="23">
        <v>0.18956220646584701</v>
      </c>
      <c r="Q13" s="23">
        <v>0.20701036731098599</v>
      </c>
      <c r="R13" s="23">
        <v>0.26735632642421098</v>
      </c>
      <c r="S13" s="23"/>
      <c r="T13" s="23">
        <v>0.24174618798487599</v>
      </c>
      <c r="U13" s="23">
        <v>0.23802218998049801</v>
      </c>
      <c r="V13" s="23"/>
      <c r="W13" s="23">
        <v>0.26260349901039098</v>
      </c>
      <c r="X13" s="23">
        <v>0.23414028931981201</v>
      </c>
      <c r="Y13" s="23"/>
      <c r="Z13" s="23">
        <v>0.200386201593694</v>
      </c>
      <c r="AA13" s="23">
        <v>0.26454512555093801</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416</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8.2038566471279994E-2</v>
      </c>
      <c r="D9" s="14">
        <v>0.106758992429821</v>
      </c>
      <c r="E9" s="14">
        <v>5.8227274458975797E-2</v>
      </c>
      <c r="F9" s="14"/>
      <c r="G9" s="14">
        <v>0.112638917409997</v>
      </c>
      <c r="H9" s="14">
        <v>0.12033176436175599</v>
      </c>
      <c r="I9" s="14">
        <v>7.7573623980013204E-2</v>
      </c>
      <c r="J9" s="14">
        <v>4.5430428437209597E-2</v>
      </c>
      <c r="K9" s="14">
        <v>8.30991049814718E-2</v>
      </c>
      <c r="L9" s="14">
        <v>6.3167381629265107E-2</v>
      </c>
      <c r="M9" s="14"/>
      <c r="N9" s="14">
        <v>7.5869548800605896E-2</v>
      </c>
      <c r="O9" s="14">
        <v>6.8132255319139398E-2</v>
      </c>
      <c r="P9" s="14">
        <v>0.117568220171583</v>
      </c>
      <c r="Q9" s="14">
        <v>9.2494112064241199E-2</v>
      </c>
      <c r="R9" s="14">
        <v>9.3631638583069304E-2</v>
      </c>
      <c r="S9" s="14"/>
      <c r="T9" s="14">
        <v>8.9403835525162401E-2</v>
      </c>
      <c r="U9" s="14">
        <v>7.7405097938442399E-2</v>
      </c>
      <c r="V9" s="14"/>
      <c r="W9" s="14">
        <v>5.4522884809815701E-2</v>
      </c>
      <c r="X9" s="14">
        <v>8.8363637367500206E-2</v>
      </c>
      <c r="Y9" s="14"/>
      <c r="Z9" s="14">
        <v>0.101822274195108</v>
      </c>
      <c r="AA9" s="14">
        <v>6.9337770570328694E-2</v>
      </c>
    </row>
    <row r="10" spans="2:27" x14ac:dyDescent="0.3">
      <c r="B10" s="15" t="s">
        <v>406</v>
      </c>
      <c r="C10" s="14">
        <v>0.33563550397888597</v>
      </c>
      <c r="D10" s="14">
        <v>0.35769749560363501</v>
      </c>
      <c r="E10" s="14">
        <v>0.31336037277513401</v>
      </c>
      <c r="F10" s="14"/>
      <c r="G10" s="14">
        <v>0.39575583358619698</v>
      </c>
      <c r="H10" s="14">
        <v>0.36219510619488798</v>
      </c>
      <c r="I10" s="14">
        <v>0.29599368406209697</v>
      </c>
      <c r="J10" s="14">
        <v>0.34326407240565099</v>
      </c>
      <c r="K10" s="14">
        <v>0.27524362956158599</v>
      </c>
      <c r="L10" s="14">
        <v>0.34062198008988298</v>
      </c>
      <c r="M10" s="14"/>
      <c r="N10" s="14">
        <v>0.32191136764907702</v>
      </c>
      <c r="O10" s="14">
        <v>0.423708431885988</v>
      </c>
      <c r="P10" s="14">
        <v>0.36962850494549199</v>
      </c>
      <c r="Q10" s="14">
        <v>0.33041895904890001</v>
      </c>
      <c r="R10" s="14">
        <v>0.36787034231286397</v>
      </c>
      <c r="S10" s="14"/>
      <c r="T10" s="14">
        <v>0.31858498937214702</v>
      </c>
      <c r="U10" s="14">
        <v>0.34636193125819498</v>
      </c>
      <c r="V10" s="14"/>
      <c r="W10" s="14">
        <v>0.31305129015552302</v>
      </c>
      <c r="X10" s="14">
        <v>0.340826970987615</v>
      </c>
      <c r="Y10" s="14"/>
      <c r="Z10" s="14">
        <v>0.35386169134003198</v>
      </c>
      <c r="AA10" s="14">
        <v>0.32393460903250598</v>
      </c>
    </row>
    <row r="11" spans="2:27" x14ac:dyDescent="0.3">
      <c r="B11" s="15" t="s">
        <v>407</v>
      </c>
      <c r="C11" s="14">
        <v>0.26446575565227498</v>
      </c>
      <c r="D11" s="14">
        <v>0.28454486692576397</v>
      </c>
      <c r="E11" s="14">
        <v>0.245886923122977</v>
      </c>
      <c r="F11" s="14"/>
      <c r="G11" s="14">
        <v>0.23533446231364299</v>
      </c>
      <c r="H11" s="14">
        <v>0.25643210540424599</v>
      </c>
      <c r="I11" s="14">
        <v>0.29857279372272899</v>
      </c>
      <c r="J11" s="14">
        <v>0.289350727817415</v>
      </c>
      <c r="K11" s="14">
        <v>0.23939292584283001</v>
      </c>
      <c r="L11" s="14">
        <v>0.25931642338730998</v>
      </c>
      <c r="M11" s="14"/>
      <c r="N11" s="14">
        <v>0.31896590055933099</v>
      </c>
      <c r="O11" s="14">
        <v>0.27466443618680397</v>
      </c>
      <c r="P11" s="14">
        <v>0.225579119656143</v>
      </c>
      <c r="Q11" s="14">
        <v>0.28338543178854098</v>
      </c>
      <c r="R11" s="14">
        <v>0.22159132057787201</v>
      </c>
      <c r="S11" s="14"/>
      <c r="T11" s="14">
        <v>0.29069368990127897</v>
      </c>
      <c r="U11" s="14">
        <v>0.24796584137418901</v>
      </c>
      <c r="V11" s="14"/>
      <c r="W11" s="14">
        <v>0.25373186640147699</v>
      </c>
      <c r="X11" s="14">
        <v>0.26693317082805601</v>
      </c>
      <c r="Y11" s="14"/>
      <c r="Z11" s="14">
        <v>0.28370539156771801</v>
      </c>
      <c r="AA11" s="14">
        <v>0.25211424437937302</v>
      </c>
    </row>
    <row r="12" spans="2:27" x14ac:dyDescent="0.3">
      <c r="B12" s="15" t="s">
        <v>408</v>
      </c>
      <c r="C12" s="14">
        <v>5.6594079292080698E-2</v>
      </c>
      <c r="D12" s="14">
        <v>6.3643801610030096E-2</v>
      </c>
      <c r="E12" s="14">
        <v>4.99314681734278E-2</v>
      </c>
      <c r="F12" s="14"/>
      <c r="G12" s="14">
        <v>7.3931037804819993E-2</v>
      </c>
      <c r="H12" s="14">
        <v>5.5256107069702298E-2</v>
      </c>
      <c r="I12" s="14">
        <v>5.5262733238839797E-2</v>
      </c>
      <c r="J12" s="14">
        <v>3.5845788290393303E-2</v>
      </c>
      <c r="K12" s="14">
        <v>6.0630588314841402E-2</v>
      </c>
      <c r="L12" s="14">
        <v>6.1337367379413303E-2</v>
      </c>
      <c r="M12" s="14"/>
      <c r="N12" s="14">
        <v>8.0313534983634596E-2</v>
      </c>
      <c r="O12" s="14">
        <v>5.23464222997609E-2</v>
      </c>
      <c r="P12" s="14">
        <v>5.47515726022864E-2</v>
      </c>
      <c r="Q12" s="14">
        <v>6.6025321825517597E-2</v>
      </c>
      <c r="R12" s="14">
        <v>6.0853674491758603E-2</v>
      </c>
      <c r="S12" s="14"/>
      <c r="T12" s="14">
        <v>4.9669113054607403E-2</v>
      </c>
      <c r="U12" s="14">
        <v>6.09505546519837E-2</v>
      </c>
      <c r="V12" s="14"/>
      <c r="W12" s="14">
        <v>6.2975175313311205E-2</v>
      </c>
      <c r="X12" s="14">
        <v>5.5127247206056197E-2</v>
      </c>
      <c r="Y12" s="14"/>
      <c r="Z12" s="14">
        <v>5.9392455027225101E-2</v>
      </c>
      <c r="AA12" s="14">
        <v>5.4797570793148703E-2</v>
      </c>
    </row>
    <row r="13" spans="2:27" x14ac:dyDescent="0.3">
      <c r="B13" s="15" t="s">
        <v>52</v>
      </c>
      <c r="C13" s="23">
        <v>0.26126609460547801</v>
      </c>
      <c r="D13" s="23">
        <v>0.18735484343075001</v>
      </c>
      <c r="E13" s="23">
        <v>0.332593961469485</v>
      </c>
      <c r="F13" s="23"/>
      <c r="G13" s="23">
        <v>0.18233974888534299</v>
      </c>
      <c r="H13" s="23">
        <v>0.20578491696940701</v>
      </c>
      <c r="I13" s="23">
        <v>0.27259716499632097</v>
      </c>
      <c r="J13" s="23">
        <v>0.28610898304933102</v>
      </c>
      <c r="K13" s="23">
        <v>0.34163375129926998</v>
      </c>
      <c r="L13" s="23">
        <v>0.27555684751412901</v>
      </c>
      <c r="M13" s="23"/>
      <c r="N13" s="23">
        <v>0.20293964800735201</v>
      </c>
      <c r="O13" s="23">
        <v>0.18114845430830701</v>
      </c>
      <c r="P13" s="23">
        <v>0.23247258262449499</v>
      </c>
      <c r="Q13" s="23">
        <v>0.22767617527280001</v>
      </c>
      <c r="R13" s="23">
        <v>0.25605302403443603</v>
      </c>
      <c r="S13" s="23"/>
      <c r="T13" s="23">
        <v>0.25164837214680402</v>
      </c>
      <c r="U13" s="23">
        <v>0.26731657477719001</v>
      </c>
      <c r="V13" s="23"/>
      <c r="W13" s="23">
        <v>0.31571878331987402</v>
      </c>
      <c r="X13" s="23">
        <v>0.248748973610772</v>
      </c>
      <c r="Y13" s="23"/>
      <c r="Z13" s="23">
        <v>0.20121818786991699</v>
      </c>
      <c r="AA13" s="23">
        <v>0.29981580522464402</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417</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405</v>
      </c>
      <c r="C9" s="14">
        <v>7.5628113843891495E-2</v>
      </c>
      <c r="D9" s="14">
        <v>8.7781352188930295E-2</v>
      </c>
      <c r="E9" s="14">
        <v>6.4057753156076494E-2</v>
      </c>
      <c r="F9" s="14"/>
      <c r="G9" s="14">
        <v>6.3166252011696997E-2</v>
      </c>
      <c r="H9" s="14">
        <v>0.11258692106604901</v>
      </c>
      <c r="I9" s="14">
        <v>5.0559837470703299E-2</v>
      </c>
      <c r="J9" s="14">
        <v>7.5030623344662803E-2</v>
      </c>
      <c r="K9" s="14">
        <v>9.2921230969485097E-2</v>
      </c>
      <c r="L9" s="14">
        <v>6.3138756403244498E-2</v>
      </c>
      <c r="M9" s="14"/>
      <c r="N9" s="14">
        <v>6.8345244474587202E-2</v>
      </c>
      <c r="O9" s="14">
        <v>7.0699996154573605E-2</v>
      </c>
      <c r="P9" s="14">
        <v>0.11821723473264401</v>
      </c>
      <c r="Q9" s="14">
        <v>0.10149185489223</v>
      </c>
      <c r="R9" s="14">
        <v>4.5972893756863899E-2</v>
      </c>
      <c r="S9" s="14"/>
      <c r="T9" s="14">
        <v>9.5218790739047696E-2</v>
      </c>
      <c r="U9" s="14">
        <v>6.3303678135348804E-2</v>
      </c>
      <c r="V9" s="14"/>
      <c r="W9" s="14">
        <v>6.2527939522868503E-2</v>
      </c>
      <c r="X9" s="14">
        <v>7.86394705078029E-2</v>
      </c>
      <c r="Y9" s="14"/>
      <c r="Z9" s="14">
        <v>9.2232840282192197E-2</v>
      </c>
      <c r="AA9" s="14">
        <v>6.4968168578425495E-2</v>
      </c>
    </row>
    <row r="10" spans="2:27" x14ac:dyDescent="0.3">
      <c r="B10" s="15" t="s">
        <v>406</v>
      </c>
      <c r="C10" s="14">
        <v>0.32137883067247902</v>
      </c>
      <c r="D10" s="14">
        <v>0.333176812959667</v>
      </c>
      <c r="E10" s="14">
        <v>0.30986753429571401</v>
      </c>
      <c r="F10" s="14"/>
      <c r="G10" s="14">
        <v>0.36419331833581597</v>
      </c>
      <c r="H10" s="14">
        <v>0.36367471914369798</v>
      </c>
      <c r="I10" s="14">
        <v>0.29057431165606301</v>
      </c>
      <c r="J10" s="14">
        <v>0.31163797869653198</v>
      </c>
      <c r="K10" s="14">
        <v>0.30032025011675201</v>
      </c>
      <c r="L10" s="14">
        <v>0.30559964019309099</v>
      </c>
      <c r="M10" s="14"/>
      <c r="N10" s="14">
        <v>0.31523213089857699</v>
      </c>
      <c r="O10" s="14">
        <v>0.396724694031173</v>
      </c>
      <c r="P10" s="14">
        <v>0.38237480252665501</v>
      </c>
      <c r="Q10" s="14">
        <v>0.27834025343604502</v>
      </c>
      <c r="R10" s="14">
        <v>0.34383287831082299</v>
      </c>
      <c r="S10" s="14"/>
      <c r="T10" s="14">
        <v>0.335465000296505</v>
      </c>
      <c r="U10" s="14">
        <v>0.31251726387516998</v>
      </c>
      <c r="V10" s="14"/>
      <c r="W10" s="14">
        <v>0.32165918504969099</v>
      </c>
      <c r="X10" s="14">
        <v>0.321314385192489</v>
      </c>
      <c r="Y10" s="14"/>
      <c r="Z10" s="14">
        <v>0.34640753759430998</v>
      </c>
      <c r="AA10" s="14">
        <v>0.30531083660804798</v>
      </c>
    </row>
    <row r="11" spans="2:27" x14ac:dyDescent="0.3">
      <c r="B11" s="15" t="s">
        <v>407</v>
      </c>
      <c r="C11" s="14">
        <v>0.26984412964902299</v>
      </c>
      <c r="D11" s="14">
        <v>0.29891663769566801</v>
      </c>
      <c r="E11" s="14">
        <v>0.24170739445237599</v>
      </c>
      <c r="F11" s="14"/>
      <c r="G11" s="14">
        <v>0.30419873430740002</v>
      </c>
      <c r="H11" s="14">
        <v>0.26253717638643898</v>
      </c>
      <c r="I11" s="14">
        <v>0.27726880522927799</v>
      </c>
      <c r="J11" s="14">
        <v>0.25527626266399001</v>
      </c>
      <c r="K11" s="14">
        <v>0.254874573977459</v>
      </c>
      <c r="L11" s="14">
        <v>0.26875340029150602</v>
      </c>
      <c r="M11" s="14"/>
      <c r="N11" s="14">
        <v>0.333004376995372</v>
      </c>
      <c r="O11" s="14">
        <v>0.23150449409409099</v>
      </c>
      <c r="P11" s="14">
        <v>0.23535998970161301</v>
      </c>
      <c r="Q11" s="14">
        <v>0.31814665298480099</v>
      </c>
      <c r="R11" s="14">
        <v>0.277386841884532</v>
      </c>
      <c r="S11" s="14"/>
      <c r="T11" s="14">
        <v>0.26317409934539598</v>
      </c>
      <c r="U11" s="14">
        <v>0.27404022558236002</v>
      </c>
      <c r="V11" s="14"/>
      <c r="W11" s="14">
        <v>0.257983837196129</v>
      </c>
      <c r="X11" s="14">
        <v>0.27257047281352897</v>
      </c>
      <c r="Y11" s="14"/>
      <c r="Z11" s="14">
        <v>0.28070329749537898</v>
      </c>
      <c r="AA11" s="14">
        <v>0.26287273296261598</v>
      </c>
    </row>
    <row r="12" spans="2:27" x14ac:dyDescent="0.3">
      <c r="B12" s="15" t="s">
        <v>408</v>
      </c>
      <c r="C12" s="14">
        <v>4.6037585743773E-2</v>
      </c>
      <c r="D12" s="14">
        <v>6.26763177843363E-2</v>
      </c>
      <c r="E12" s="14">
        <v>2.9975415921615501E-2</v>
      </c>
      <c r="F12" s="14"/>
      <c r="G12" s="14">
        <v>7.4044136110766601E-2</v>
      </c>
      <c r="H12" s="14">
        <v>3.8211854631146E-2</v>
      </c>
      <c r="I12" s="14">
        <v>5.6544956139143503E-2</v>
      </c>
      <c r="J12" s="14">
        <v>2.0756995780518098E-2</v>
      </c>
      <c r="K12" s="14">
        <v>3.3467671623779102E-2</v>
      </c>
      <c r="L12" s="14">
        <v>5.4153598594235901E-2</v>
      </c>
      <c r="M12" s="14"/>
      <c r="N12" s="14">
        <v>5.6801496829401298E-2</v>
      </c>
      <c r="O12" s="14">
        <v>6.5672479590163799E-2</v>
      </c>
      <c r="P12" s="14">
        <v>3.7180405329456802E-2</v>
      </c>
      <c r="Q12" s="14">
        <v>5.2484137468611497E-2</v>
      </c>
      <c r="R12" s="14">
        <v>1.9151927486718699E-2</v>
      </c>
      <c r="S12" s="14"/>
      <c r="T12" s="14">
        <v>4.2687540115500799E-2</v>
      </c>
      <c r="U12" s="14">
        <v>4.8145089337818497E-2</v>
      </c>
      <c r="V12" s="14"/>
      <c r="W12" s="14">
        <v>4.0746569221365901E-2</v>
      </c>
      <c r="X12" s="14">
        <v>4.7253839625070397E-2</v>
      </c>
      <c r="Y12" s="14"/>
      <c r="Z12" s="14">
        <v>4.7860099563187798E-2</v>
      </c>
      <c r="AA12" s="14">
        <v>4.4867563603829499E-2</v>
      </c>
    </row>
    <row r="13" spans="2:27" x14ac:dyDescent="0.3">
      <c r="B13" s="15" t="s">
        <v>52</v>
      </c>
      <c r="C13" s="23">
        <v>0.287111340090833</v>
      </c>
      <c r="D13" s="23">
        <v>0.21744887937139801</v>
      </c>
      <c r="E13" s="23">
        <v>0.35439190217421701</v>
      </c>
      <c r="F13" s="23"/>
      <c r="G13" s="23">
        <v>0.194397559234321</v>
      </c>
      <c r="H13" s="23">
        <v>0.222989328772668</v>
      </c>
      <c r="I13" s="23">
        <v>0.32505208950481201</v>
      </c>
      <c r="J13" s="23">
        <v>0.33729813951429699</v>
      </c>
      <c r="K13" s="23">
        <v>0.31841627331252498</v>
      </c>
      <c r="L13" s="23">
        <v>0.30835460451792202</v>
      </c>
      <c r="M13" s="23"/>
      <c r="N13" s="23">
        <v>0.22661675080206301</v>
      </c>
      <c r="O13" s="23">
        <v>0.235398336129999</v>
      </c>
      <c r="P13" s="23">
        <v>0.22686756770963101</v>
      </c>
      <c r="Q13" s="23">
        <v>0.24953710121831199</v>
      </c>
      <c r="R13" s="23">
        <v>0.31365545856106303</v>
      </c>
      <c r="S13" s="23"/>
      <c r="T13" s="23">
        <v>0.26345456950355101</v>
      </c>
      <c r="U13" s="23">
        <v>0.30199374306930299</v>
      </c>
      <c r="V13" s="23"/>
      <c r="W13" s="23">
        <v>0.31708246900994602</v>
      </c>
      <c r="X13" s="23">
        <v>0.28022183186110899</v>
      </c>
      <c r="Y13" s="23"/>
      <c r="Z13" s="23">
        <v>0.23279622506493</v>
      </c>
      <c r="AA13" s="23">
        <v>0.32198069824708098</v>
      </c>
    </row>
    <row r="14" spans="2:27" x14ac:dyDescent="0.3">
      <c r="B14" s="16"/>
    </row>
    <row r="15" spans="2:27" x14ac:dyDescent="0.3">
      <c r="B15" t="s">
        <v>57</v>
      </c>
    </row>
    <row r="16" spans="2:27" x14ac:dyDescent="0.3">
      <c r="B16" t="s">
        <v>58</v>
      </c>
    </row>
    <row r="18" spans="2:2" x14ac:dyDescent="0.3">
      <c r="B18"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423</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418</v>
      </c>
      <c r="C9" s="14">
        <v>5.9675083300997599E-2</v>
      </c>
      <c r="D9" s="14">
        <v>9.1048884777378797E-2</v>
      </c>
      <c r="E9" s="14">
        <v>2.9283953232952398E-2</v>
      </c>
      <c r="F9" s="14"/>
      <c r="G9" s="14">
        <v>5.0573123139488099E-2</v>
      </c>
      <c r="H9" s="14">
        <v>0.11170738867733999</v>
      </c>
      <c r="I9" s="14">
        <v>8.6779680941477699E-2</v>
      </c>
      <c r="J9" s="14">
        <v>4.5107977325202303E-2</v>
      </c>
      <c r="K9" s="14">
        <v>5.6478578470399103E-2</v>
      </c>
      <c r="L9" s="14">
        <v>1.5400896794902801E-2</v>
      </c>
      <c r="M9" s="14"/>
      <c r="N9" s="14">
        <v>7.6942852974018705E-2</v>
      </c>
      <c r="O9" s="14">
        <v>7.8277077019585195E-2</v>
      </c>
      <c r="P9" s="14">
        <v>0.10400326067820601</v>
      </c>
      <c r="Q9" s="14">
        <v>4.1548465781589702E-2</v>
      </c>
      <c r="R9" s="14">
        <v>1.2426698337721399E-2</v>
      </c>
      <c r="S9" s="14"/>
      <c r="T9" s="14">
        <v>9.4377086955535802E-2</v>
      </c>
      <c r="U9" s="14">
        <v>3.7844157535297601E-2</v>
      </c>
      <c r="V9" s="14"/>
      <c r="W9" s="14">
        <v>3.0898521560558601E-2</v>
      </c>
      <c r="X9" s="14">
        <v>6.6289994586755302E-2</v>
      </c>
      <c r="Y9" s="14"/>
      <c r="Z9" s="14">
        <v>8.5007782129874407E-2</v>
      </c>
      <c r="AA9" s="14">
        <v>4.3411931725102097E-2</v>
      </c>
    </row>
    <row r="10" spans="2:27" x14ac:dyDescent="0.3">
      <c r="B10" s="15" t="s">
        <v>419</v>
      </c>
      <c r="C10" s="14">
        <v>0.12888762189643299</v>
      </c>
      <c r="D10" s="14">
        <v>0.15990219845362399</v>
      </c>
      <c r="E10" s="14">
        <v>9.9113631587469705E-2</v>
      </c>
      <c r="F10" s="14"/>
      <c r="G10" s="14">
        <v>0.215930858620733</v>
      </c>
      <c r="H10" s="14">
        <v>0.18737757275581499</v>
      </c>
      <c r="I10" s="14">
        <v>0.174414522216606</v>
      </c>
      <c r="J10" s="14">
        <v>0.111205769483496</v>
      </c>
      <c r="K10" s="14">
        <v>6.0401900152692603E-2</v>
      </c>
      <c r="L10" s="14">
        <v>4.6810602651808302E-2</v>
      </c>
      <c r="M10" s="14"/>
      <c r="N10" s="14">
        <v>0.15219687342667201</v>
      </c>
      <c r="O10" s="14">
        <v>0.13116547485531899</v>
      </c>
      <c r="P10" s="14">
        <v>0.23478847105883</v>
      </c>
      <c r="Q10" s="14">
        <v>8.8291728698345007E-2</v>
      </c>
      <c r="R10" s="14">
        <v>8.3810292517650903E-2</v>
      </c>
      <c r="S10" s="14"/>
      <c r="T10" s="14">
        <v>0.15711375412548501</v>
      </c>
      <c r="U10" s="14">
        <v>0.111130647299818</v>
      </c>
      <c r="V10" s="14"/>
      <c r="W10" s="14">
        <v>6.0662468608969601E-2</v>
      </c>
      <c r="X10" s="14">
        <v>0.14457063992077099</v>
      </c>
      <c r="Y10" s="14"/>
      <c r="Z10" s="14">
        <v>0.15384727753018199</v>
      </c>
      <c r="AA10" s="14">
        <v>0.112863957556687</v>
      </c>
    </row>
    <row r="11" spans="2:27" ht="28.8" x14ac:dyDescent="0.3">
      <c r="B11" s="15" t="s">
        <v>420</v>
      </c>
      <c r="C11" s="14">
        <v>0.18547434915352201</v>
      </c>
      <c r="D11" s="14">
        <v>0.15914126836226999</v>
      </c>
      <c r="E11" s="14">
        <v>0.211889780457025</v>
      </c>
      <c r="F11" s="14"/>
      <c r="G11" s="14">
        <v>0.17191017768174499</v>
      </c>
      <c r="H11" s="14">
        <v>0.24659290597845299</v>
      </c>
      <c r="I11" s="14">
        <v>0.215006031575354</v>
      </c>
      <c r="J11" s="14">
        <v>0.170763748065758</v>
      </c>
      <c r="K11" s="14">
        <v>0.22220256654932199</v>
      </c>
      <c r="L11" s="14">
        <v>0.10815130678254101</v>
      </c>
      <c r="M11" s="14"/>
      <c r="N11" s="14">
        <v>0.17139135870737601</v>
      </c>
      <c r="O11" s="14">
        <v>0.19214577555960199</v>
      </c>
      <c r="P11" s="14">
        <v>0.24347728995248299</v>
      </c>
      <c r="Q11" s="14">
        <v>0.108532233422981</v>
      </c>
      <c r="R11" s="14">
        <v>0.10905190710125499</v>
      </c>
      <c r="S11" s="14"/>
      <c r="T11" s="14">
        <v>0.24592948568608</v>
      </c>
      <c r="U11" s="14">
        <v>0.14744220521923501</v>
      </c>
      <c r="V11" s="14"/>
      <c r="W11" s="14">
        <v>0.17189958109358899</v>
      </c>
      <c r="X11" s="14">
        <v>0.18859480139000301</v>
      </c>
      <c r="Y11" s="14"/>
      <c r="Z11" s="14">
        <v>0.16552808480349901</v>
      </c>
      <c r="AA11" s="14">
        <v>0.19827950357818699</v>
      </c>
    </row>
    <row r="12" spans="2:27" x14ac:dyDescent="0.3">
      <c r="B12" s="15" t="s">
        <v>421</v>
      </c>
      <c r="C12" s="14">
        <v>0.17608777760671401</v>
      </c>
      <c r="D12" s="14">
        <v>0.16463977230076399</v>
      </c>
      <c r="E12" s="14">
        <v>0.18590410449349001</v>
      </c>
      <c r="F12" s="14"/>
      <c r="G12" s="14">
        <v>0.21976347646472899</v>
      </c>
      <c r="H12" s="14">
        <v>0.14089445149574401</v>
      </c>
      <c r="I12" s="14">
        <v>0.143789241293416</v>
      </c>
      <c r="J12" s="14">
        <v>0.19267205336085499</v>
      </c>
      <c r="K12" s="14">
        <v>0.16891191865379701</v>
      </c>
      <c r="L12" s="14">
        <v>0.19324372302828499</v>
      </c>
      <c r="M12" s="14"/>
      <c r="N12" s="14">
        <v>0.13749770832553501</v>
      </c>
      <c r="O12" s="14">
        <v>0.19748752670002701</v>
      </c>
      <c r="P12" s="14">
        <v>0.17451168886964699</v>
      </c>
      <c r="Q12" s="14">
        <v>0.169490381187897</v>
      </c>
      <c r="R12" s="14">
        <v>0.19646050077031599</v>
      </c>
      <c r="S12" s="14"/>
      <c r="T12" s="14">
        <v>0.16570984458425</v>
      </c>
      <c r="U12" s="14">
        <v>0.18261650394973</v>
      </c>
      <c r="V12" s="14"/>
      <c r="W12" s="14">
        <v>0.18573476776099801</v>
      </c>
      <c r="X12" s="14">
        <v>0.173870209551824</v>
      </c>
      <c r="Y12" s="14"/>
      <c r="Z12" s="14">
        <v>0.16406907248720301</v>
      </c>
      <c r="AA12" s="14">
        <v>0.183803577033571</v>
      </c>
    </row>
    <row r="13" spans="2:27" x14ac:dyDescent="0.3">
      <c r="B13" s="15" t="s">
        <v>422</v>
      </c>
      <c r="C13" s="14">
        <v>0.39616224591979299</v>
      </c>
      <c r="D13" s="14">
        <v>0.39027017314510198</v>
      </c>
      <c r="E13" s="14">
        <v>0.402629419588036</v>
      </c>
      <c r="F13" s="14"/>
      <c r="G13" s="14">
        <v>0.25065015490905801</v>
      </c>
      <c r="H13" s="14">
        <v>0.25133324584775202</v>
      </c>
      <c r="I13" s="14">
        <v>0.32195935401255599</v>
      </c>
      <c r="J13" s="14">
        <v>0.422126025670361</v>
      </c>
      <c r="K13" s="14">
        <v>0.44053897106608098</v>
      </c>
      <c r="L13" s="14">
        <v>0.619979713378909</v>
      </c>
      <c r="M13" s="14"/>
      <c r="N13" s="14">
        <v>0.41878044647360202</v>
      </c>
      <c r="O13" s="14">
        <v>0.38166979994398598</v>
      </c>
      <c r="P13" s="14">
        <v>0.200299016468556</v>
      </c>
      <c r="Q13" s="14">
        <v>0.55605087672100095</v>
      </c>
      <c r="R13" s="14">
        <v>0.55362852611503499</v>
      </c>
      <c r="S13" s="14"/>
      <c r="T13" s="14">
        <v>0.27297058438521898</v>
      </c>
      <c r="U13" s="14">
        <v>0.47366174838909197</v>
      </c>
      <c r="V13" s="14"/>
      <c r="W13" s="14">
        <v>0.51852250599542205</v>
      </c>
      <c r="X13" s="14">
        <v>0.36803510993310901</v>
      </c>
      <c r="Y13" s="14"/>
      <c r="Z13" s="14">
        <v>0.40445910196330798</v>
      </c>
      <c r="AA13" s="14">
        <v>0.39083580879793101</v>
      </c>
    </row>
    <row r="14" spans="2:27" x14ac:dyDescent="0.3">
      <c r="B14" s="15" t="s">
        <v>52</v>
      </c>
      <c r="C14" s="23">
        <v>5.3712922122541001E-2</v>
      </c>
      <c r="D14" s="23">
        <v>3.4997702960860903E-2</v>
      </c>
      <c r="E14" s="23">
        <v>7.1179110641027096E-2</v>
      </c>
      <c r="F14" s="23"/>
      <c r="G14" s="23">
        <v>9.1172209184246206E-2</v>
      </c>
      <c r="H14" s="23">
        <v>6.2094435244895399E-2</v>
      </c>
      <c r="I14" s="23">
        <v>5.8051169960589802E-2</v>
      </c>
      <c r="J14" s="23">
        <v>5.81244260943279E-2</v>
      </c>
      <c r="K14" s="23">
        <v>5.1466065107708403E-2</v>
      </c>
      <c r="L14" s="23">
        <v>1.64137573635545E-2</v>
      </c>
      <c r="M14" s="23"/>
      <c r="N14" s="23">
        <v>4.3190760092796703E-2</v>
      </c>
      <c r="O14" s="23">
        <v>1.92543459214807E-2</v>
      </c>
      <c r="P14" s="23">
        <v>4.2920272972277997E-2</v>
      </c>
      <c r="Q14" s="23">
        <v>3.60863141881861E-2</v>
      </c>
      <c r="R14" s="23">
        <v>4.46220751580221E-2</v>
      </c>
      <c r="S14" s="23"/>
      <c r="T14" s="23">
        <v>6.3899244263430702E-2</v>
      </c>
      <c r="U14" s="23">
        <v>4.7304737606826797E-2</v>
      </c>
      <c r="V14" s="23"/>
      <c r="W14" s="23">
        <v>3.2282154980462802E-2</v>
      </c>
      <c r="X14" s="23">
        <v>5.86392446175375E-2</v>
      </c>
      <c r="Y14" s="23"/>
      <c r="Z14" s="23">
        <v>2.70886810859336E-2</v>
      </c>
      <c r="AA14" s="23">
        <v>7.0805221308522501E-2</v>
      </c>
    </row>
    <row r="15" spans="2:27" x14ac:dyDescent="0.3">
      <c r="B15" s="16"/>
    </row>
    <row r="16" spans="2:27" x14ac:dyDescent="0.3">
      <c r="B16" t="s">
        <v>57</v>
      </c>
    </row>
    <row r="17" spans="2:2" x14ac:dyDescent="0.3">
      <c r="B17" t="s">
        <v>58</v>
      </c>
    </row>
    <row r="19" spans="2:2" x14ac:dyDescent="0.3">
      <c r="B19"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424</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418</v>
      </c>
      <c r="C9" s="14">
        <v>0.13241178918235399</v>
      </c>
      <c r="D9" s="14">
        <v>0.15501911473043201</v>
      </c>
      <c r="E9" s="14">
        <v>0.110856875825234</v>
      </c>
      <c r="F9" s="14"/>
      <c r="G9" s="14">
        <v>0.152326895789369</v>
      </c>
      <c r="H9" s="14">
        <v>0.185087177950441</v>
      </c>
      <c r="I9" s="14">
        <v>0.20131654890947401</v>
      </c>
      <c r="J9" s="14">
        <v>0.120293657081918</v>
      </c>
      <c r="K9" s="14">
        <v>9.2729037623394503E-2</v>
      </c>
      <c r="L9" s="14">
        <v>5.6869306684049999E-2</v>
      </c>
      <c r="M9" s="14"/>
      <c r="N9" s="14">
        <v>0.146434831550314</v>
      </c>
      <c r="O9" s="14">
        <v>0.15112199155363701</v>
      </c>
      <c r="P9" s="14">
        <v>0.19144699833373299</v>
      </c>
      <c r="Q9" s="14">
        <v>9.4717114211397904E-2</v>
      </c>
      <c r="R9" s="14">
        <v>6.6789223240454401E-2</v>
      </c>
      <c r="S9" s="14"/>
      <c r="T9" s="14">
        <v>0.18206758242625401</v>
      </c>
      <c r="U9" s="14">
        <v>0.10117347951769599</v>
      </c>
      <c r="V9" s="14"/>
      <c r="W9" s="14">
        <v>6.6516341727314507E-2</v>
      </c>
      <c r="X9" s="14">
        <v>0.14755927424266399</v>
      </c>
      <c r="Y9" s="14"/>
      <c r="Z9" s="14">
        <v>0.157145177544322</v>
      </c>
      <c r="AA9" s="14">
        <v>0.11653338449151</v>
      </c>
    </row>
    <row r="10" spans="2:27" x14ac:dyDescent="0.3">
      <c r="B10" s="15" t="s">
        <v>419</v>
      </c>
      <c r="C10" s="14">
        <v>0.13499223206165001</v>
      </c>
      <c r="D10" s="14">
        <v>0.16011603369969499</v>
      </c>
      <c r="E10" s="14">
        <v>0.11018205065718401</v>
      </c>
      <c r="F10" s="14"/>
      <c r="G10" s="14">
        <v>0.16719861302581501</v>
      </c>
      <c r="H10" s="14">
        <v>0.15574820954784299</v>
      </c>
      <c r="I10" s="14">
        <v>0.136019792128519</v>
      </c>
      <c r="J10" s="14">
        <v>0.14488194753887401</v>
      </c>
      <c r="K10" s="14">
        <v>0.13053077215434</v>
      </c>
      <c r="L10" s="14">
        <v>9.08714067264806E-2</v>
      </c>
      <c r="M10" s="14"/>
      <c r="N10" s="14">
        <v>0.109387406349608</v>
      </c>
      <c r="O10" s="14">
        <v>0.14998554019141999</v>
      </c>
      <c r="P10" s="14">
        <v>0.25826929652431801</v>
      </c>
      <c r="Q10" s="14">
        <v>8.8096528203524593E-2</v>
      </c>
      <c r="R10" s="14">
        <v>8.5370117760119796E-2</v>
      </c>
      <c r="S10" s="14"/>
      <c r="T10" s="14">
        <v>0.16838759557861099</v>
      </c>
      <c r="U10" s="14">
        <v>0.113983309662957</v>
      </c>
      <c r="V10" s="14"/>
      <c r="W10" s="14">
        <v>0.108252729500377</v>
      </c>
      <c r="X10" s="14">
        <v>0.14113888150724899</v>
      </c>
      <c r="Y10" s="14"/>
      <c r="Z10" s="14">
        <v>0.12860063103171501</v>
      </c>
      <c r="AA10" s="14">
        <v>0.13909552863753599</v>
      </c>
    </row>
    <row r="11" spans="2:27" ht="28.8" x14ac:dyDescent="0.3">
      <c r="B11" s="15" t="s">
        <v>420</v>
      </c>
      <c r="C11" s="14">
        <v>0.114234395279708</v>
      </c>
      <c r="D11" s="14">
        <v>0.112162758784575</v>
      </c>
      <c r="E11" s="14">
        <v>0.11589520328191601</v>
      </c>
      <c r="F11" s="14"/>
      <c r="G11" s="14">
        <v>0.122289830227508</v>
      </c>
      <c r="H11" s="14">
        <v>0.14227516002070201</v>
      </c>
      <c r="I11" s="14">
        <v>0.12694999829225301</v>
      </c>
      <c r="J11" s="14">
        <v>0.113720321806798</v>
      </c>
      <c r="K11" s="14">
        <v>0.12992256252619599</v>
      </c>
      <c r="L11" s="14">
        <v>6.5672420758167899E-2</v>
      </c>
      <c r="M11" s="14"/>
      <c r="N11" s="14">
        <v>0.105783933341334</v>
      </c>
      <c r="O11" s="14">
        <v>0.106549701710937</v>
      </c>
      <c r="P11" s="14">
        <v>0.14333515273383901</v>
      </c>
      <c r="Q11" s="14">
        <v>8.1966717002071296E-2</v>
      </c>
      <c r="R11" s="14">
        <v>5.4866604906151001E-2</v>
      </c>
      <c r="S11" s="14"/>
      <c r="T11" s="14">
        <v>0.119116111196428</v>
      </c>
      <c r="U11" s="14">
        <v>0.11116332252990201</v>
      </c>
      <c r="V11" s="14"/>
      <c r="W11" s="14">
        <v>9.9120599008666502E-2</v>
      </c>
      <c r="X11" s="14">
        <v>0.11770862623286101</v>
      </c>
      <c r="Y11" s="14"/>
      <c r="Z11" s="14">
        <v>0.10893570667918</v>
      </c>
      <c r="AA11" s="14">
        <v>0.11763606110481301</v>
      </c>
    </row>
    <row r="12" spans="2:27" x14ac:dyDescent="0.3">
      <c r="B12" s="15" t="s">
        <v>421</v>
      </c>
      <c r="C12" s="14">
        <v>0.17496147540076301</v>
      </c>
      <c r="D12" s="14">
        <v>0.15943669090308299</v>
      </c>
      <c r="E12" s="14">
        <v>0.19078748814895699</v>
      </c>
      <c r="F12" s="14"/>
      <c r="G12" s="14">
        <v>0.17000292482864399</v>
      </c>
      <c r="H12" s="14">
        <v>0.153430445428862</v>
      </c>
      <c r="I12" s="14">
        <v>0.15353670838755601</v>
      </c>
      <c r="J12" s="14">
        <v>0.17269501711414301</v>
      </c>
      <c r="K12" s="14">
        <v>0.22539986259189401</v>
      </c>
      <c r="L12" s="14">
        <v>0.18114628922083301</v>
      </c>
      <c r="M12" s="14"/>
      <c r="N12" s="14">
        <v>0.16963289848905899</v>
      </c>
      <c r="O12" s="14">
        <v>0.19242179189998301</v>
      </c>
      <c r="P12" s="14">
        <v>0.14112766691109899</v>
      </c>
      <c r="Q12" s="14">
        <v>0.121646680191349</v>
      </c>
      <c r="R12" s="14">
        <v>0.158819402596243</v>
      </c>
      <c r="S12" s="14"/>
      <c r="T12" s="14">
        <v>0.16816608536181499</v>
      </c>
      <c r="U12" s="14">
        <v>0.17923643476524501</v>
      </c>
      <c r="V12" s="14"/>
      <c r="W12" s="14">
        <v>0.20583182901132199</v>
      </c>
      <c r="X12" s="14">
        <v>0.16786526104632701</v>
      </c>
      <c r="Y12" s="14"/>
      <c r="Z12" s="14">
        <v>0.15594200231469299</v>
      </c>
      <c r="AA12" s="14">
        <v>0.18717164597050301</v>
      </c>
    </row>
    <row r="13" spans="2:27" x14ac:dyDescent="0.3">
      <c r="B13" s="15" t="s">
        <v>422</v>
      </c>
      <c r="C13" s="14">
        <v>0.39154025275423898</v>
      </c>
      <c r="D13" s="14">
        <v>0.37258149081988901</v>
      </c>
      <c r="E13" s="14">
        <v>0.40931105679625102</v>
      </c>
      <c r="F13" s="14"/>
      <c r="G13" s="14">
        <v>0.34975629303394701</v>
      </c>
      <c r="H13" s="14">
        <v>0.27714126962791702</v>
      </c>
      <c r="I13" s="14">
        <v>0.29918559614309997</v>
      </c>
      <c r="J13" s="14">
        <v>0.40208197488164998</v>
      </c>
      <c r="K13" s="14">
        <v>0.39433698940869</v>
      </c>
      <c r="L13" s="14">
        <v>0.57681346077728701</v>
      </c>
      <c r="M13" s="14"/>
      <c r="N13" s="14">
        <v>0.41841751748534001</v>
      </c>
      <c r="O13" s="14">
        <v>0.35694462105075803</v>
      </c>
      <c r="P13" s="14">
        <v>0.21488448045052699</v>
      </c>
      <c r="Q13" s="14">
        <v>0.58435506726818198</v>
      </c>
      <c r="R13" s="14">
        <v>0.58741880796350099</v>
      </c>
      <c r="S13" s="14"/>
      <c r="T13" s="14">
        <v>0.29575275710459598</v>
      </c>
      <c r="U13" s="14">
        <v>0.45179987717325099</v>
      </c>
      <c r="V13" s="14"/>
      <c r="W13" s="14">
        <v>0.49203643895253402</v>
      </c>
      <c r="X13" s="14">
        <v>0.36843904412984202</v>
      </c>
      <c r="Y13" s="14"/>
      <c r="Z13" s="14">
        <v>0.39845553179827597</v>
      </c>
      <c r="AA13" s="14">
        <v>0.38710076401115301</v>
      </c>
    </row>
    <row r="14" spans="2:27" x14ac:dyDescent="0.3">
      <c r="B14" s="15" t="s">
        <v>52</v>
      </c>
      <c r="C14" s="23">
        <v>5.1859855321286202E-2</v>
      </c>
      <c r="D14" s="23">
        <v>4.0683911062325301E-2</v>
      </c>
      <c r="E14" s="23">
        <v>6.2967325290456899E-2</v>
      </c>
      <c r="F14" s="23"/>
      <c r="G14" s="23">
        <v>3.8425443094716703E-2</v>
      </c>
      <c r="H14" s="23">
        <v>8.6317737424235194E-2</v>
      </c>
      <c r="I14" s="23">
        <v>8.29913561390975E-2</v>
      </c>
      <c r="J14" s="23">
        <v>4.6327081576616802E-2</v>
      </c>
      <c r="K14" s="23">
        <v>2.7080775695485101E-2</v>
      </c>
      <c r="L14" s="23">
        <v>2.86271158331814E-2</v>
      </c>
      <c r="M14" s="23"/>
      <c r="N14" s="23">
        <v>5.0343412784345697E-2</v>
      </c>
      <c r="O14" s="23">
        <v>4.2976353593264398E-2</v>
      </c>
      <c r="P14" s="23">
        <v>5.0936405046484001E-2</v>
      </c>
      <c r="Q14" s="23">
        <v>2.9217893123475201E-2</v>
      </c>
      <c r="R14" s="23">
        <v>4.6735843533530802E-2</v>
      </c>
      <c r="S14" s="23"/>
      <c r="T14" s="23">
        <v>6.6509868332295399E-2</v>
      </c>
      <c r="U14" s="23">
        <v>4.2643576350949099E-2</v>
      </c>
      <c r="V14" s="23"/>
      <c r="W14" s="23">
        <v>2.8242061799785698E-2</v>
      </c>
      <c r="X14" s="23">
        <v>5.7288912841056597E-2</v>
      </c>
      <c r="Y14" s="23"/>
      <c r="Z14" s="23">
        <v>5.0920950631815301E-2</v>
      </c>
      <c r="AA14" s="23">
        <v>5.2462615784485599E-2</v>
      </c>
    </row>
    <row r="15" spans="2:27" x14ac:dyDescent="0.3">
      <c r="B15" s="16"/>
    </row>
    <row r="16" spans="2:27" x14ac:dyDescent="0.3">
      <c r="B16" t="s">
        <v>57</v>
      </c>
    </row>
    <row r="17" spans="2:2" x14ac:dyDescent="0.3">
      <c r="B17" t="s">
        <v>58</v>
      </c>
    </row>
    <row r="19" spans="2:2" x14ac:dyDescent="0.3">
      <c r="B19"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56</v>
      </c>
      <c r="E2" s="26"/>
      <c r="F2" s="26"/>
    </row>
    <row r="6" spans="2:6" ht="49.95" customHeight="1" x14ac:dyDescent="0.3">
      <c r="B6" s="17" t="s">
        <v>15</v>
      </c>
      <c r="C6" s="17" t="s">
        <v>425</v>
      </c>
      <c r="D6" s="17" t="s">
        <v>426</v>
      </c>
      <c r="E6" s="17" t="s">
        <v>427</v>
      </c>
    </row>
    <row r="7" spans="2:6" x14ac:dyDescent="0.3">
      <c r="B7" s="15" t="s">
        <v>47</v>
      </c>
      <c r="C7" s="14">
        <v>0.12927400397990299</v>
      </c>
      <c r="D7" s="14">
        <v>0.28294513246997</v>
      </c>
      <c r="E7" s="14">
        <v>0.177866035252746</v>
      </c>
    </row>
    <row r="8" spans="2:6" x14ac:dyDescent="0.3">
      <c r="B8" s="15" t="s">
        <v>48</v>
      </c>
      <c r="C8" s="14">
        <v>0.34140256820512899</v>
      </c>
      <c r="D8" s="14">
        <v>0.34340297122079799</v>
      </c>
      <c r="E8" s="14">
        <v>0.32966456912907099</v>
      </c>
    </row>
    <row r="9" spans="2:6" x14ac:dyDescent="0.3">
      <c r="B9" s="15" t="s">
        <v>49</v>
      </c>
      <c r="C9" s="14">
        <v>0.29979867115854603</v>
      </c>
      <c r="D9" s="14">
        <v>0.19629507561614301</v>
      </c>
      <c r="E9" s="14">
        <v>0.227755108232541</v>
      </c>
    </row>
    <row r="10" spans="2:6" x14ac:dyDescent="0.3">
      <c r="B10" s="15" t="s">
        <v>50</v>
      </c>
      <c r="C10" s="14">
        <v>9.0700750885284606E-2</v>
      </c>
      <c r="D10" s="14">
        <v>8.3293380244332305E-2</v>
      </c>
      <c r="E10" s="14">
        <v>0.13218668419555199</v>
      </c>
    </row>
    <row r="11" spans="2:6" x14ac:dyDescent="0.3">
      <c r="B11" s="15" t="s">
        <v>51</v>
      </c>
      <c r="C11" s="14">
        <v>2.0439359704811901E-2</v>
      </c>
      <c r="D11" s="14">
        <v>3.9129562845553301E-2</v>
      </c>
      <c r="E11" s="14">
        <v>4.4886852537269303E-2</v>
      </c>
    </row>
    <row r="12" spans="2:6" x14ac:dyDescent="0.3">
      <c r="B12" s="15" t="s">
        <v>52</v>
      </c>
      <c r="C12" s="14">
        <v>0.118384646066326</v>
      </c>
      <c r="D12" s="14">
        <v>5.4933877603203701E-2</v>
      </c>
      <c r="E12" s="14">
        <v>8.7640750652821106E-2</v>
      </c>
    </row>
    <row r="13" spans="2:6" x14ac:dyDescent="0.3">
      <c r="B13" s="20" t="s">
        <v>53</v>
      </c>
      <c r="C13" s="18">
        <v>0.47067657218503201</v>
      </c>
      <c r="D13" s="18">
        <v>0.62634810369076799</v>
      </c>
      <c r="E13" s="18">
        <v>0.50753060438181696</v>
      </c>
    </row>
    <row r="14" spans="2:6" x14ac:dyDescent="0.3">
      <c r="B14" s="20" t="s">
        <v>54</v>
      </c>
      <c r="C14" s="18">
        <v>0.111140110590097</v>
      </c>
      <c r="D14" s="18">
        <v>0.12242294308988599</v>
      </c>
      <c r="E14" s="18">
        <v>0.177073536732821</v>
      </c>
    </row>
    <row r="15" spans="2:6" x14ac:dyDescent="0.3">
      <c r="B15" s="20" t="s">
        <v>55</v>
      </c>
      <c r="C15" s="19">
        <v>0.111140110590097</v>
      </c>
      <c r="D15" s="19">
        <v>0.50392516060088199</v>
      </c>
      <c r="E15" s="19">
        <v>0.33045706764899602</v>
      </c>
    </row>
    <row r="16" spans="2:6" x14ac:dyDescent="0.3">
      <c r="B16" s="16"/>
      <c r="C16" s="16"/>
      <c r="D16" s="16"/>
      <c r="E16" s="16"/>
    </row>
    <row r="17" spans="2:2" x14ac:dyDescent="0.3">
      <c r="B17" t="s">
        <v>57</v>
      </c>
    </row>
    <row r="18" spans="2:2" x14ac:dyDescent="0.3">
      <c r="B18" t="s">
        <v>58</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428</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0.177866035252746</v>
      </c>
      <c r="D9" s="14">
        <v>0.214647376111018</v>
      </c>
      <c r="E9" s="14">
        <v>0.14265227754437601</v>
      </c>
      <c r="F9" s="14"/>
      <c r="G9" s="14">
        <v>5.7764769650803703E-2</v>
      </c>
      <c r="H9" s="14">
        <v>0.102846479503465</v>
      </c>
      <c r="I9" s="14">
        <v>0.14153766194089601</v>
      </c>
      <c r="J9" s="14">
        <v>0.207076183093269</v>
      </c>
      <c r="K9" s="14">
        <v>0.24498288702755</v>
      </c>
      <c r="L9" s="14">
        <v>0.27945278553679298</v>
      </c>
      <c r="M9" s="14"/>
      <c r="N9" s="14">
        <v>9.7116252491461205E-2</v>
      </c>
      <c r="O9" s="14">
        <v>0.213143375548348</v>
      </c>
      <c r="P9" s="14">
        <v>0.367697844239047</v>
      </c>
      <c r="Q9" s="14">
        <v>0.179852386703968</v>
      </c>
      <c r="R9" s="14">
        <v>9.7640271001097498E-2</v>
      </c>
      <c r="S9" s="14"/>
      <c r="T9" s="14">
        <v>0.16763585572984699</v>
      </c>
      <c r="U9" s="14">
        <v>0.184301810315117</v>
      </c>
      <c r="V9" s="14"/>
      <c r="W9" s="14">
        <v>0.26221780028491698</v>
      </c>
      <c r="X9" s="14">
        <v>0.158475968867547</v>
      </c>
      <c r="Y9" s="14"/>
      <c r="Z9" s="14">
        <v>0.15427682216163999</v>
      </c>
      <c r="AA9" s="14">
        <v>0.19300989934114099</v>
      </c>
    </row>
    <row r="10" spans="2:27" x14ac:dyDescent="0.3">
      <c r="B10" s="15" t="s">
        <v>48</v>
      </c>
      <c r="C10" s="14">
        <v>0.32966456912907099</v>
      </c>
      <c r="D10" s="14">
        <v>0.35636987874037201</v>
      </c>
      <c r="E10" s="14">
        <v>0.304068594017052</v>
      </c>
      <c r="F10" s="14"/>
      <c r="G10" s="14">
        <v>0.26403810281780798</v>
      </c>
      <c r="H10" s="14">
        <v>0.31672318881700601</v>
      </c>
      <c r="I10" s="14">
        <v>0.31095410608657398</v>
      </c>
      <c r="J10" s="14">
        <v>0.32273289225177998</v>
      </c>
      <c r="K10" s="14">
        <v>0.35998902628600299</v>
      </c>
      <c r="L10" s="14">
        <v>0.38427150448508601</v>
      </c>
      <c r="M10" s="14"/>
      <c r="N10" s="14">
        <v>0.35239223983595602</v>
      </c>
      <c r="O10" s="14">
        <v>0.40132677953491702</v>
      </c>
      <c r="P10" s="14">
        <v>0.330904185260402</v>
      </c>
      <c r="Q10" s="14">
        <v>0.35860684056803899</v>
      </c>
      <c r="R10" s="14">
        <v>0.24650253071534201</v>
      </c>
      <c r="S10" s="14"/>
      <c r="T10" s="14">
        <v>0.327437690443315</v>
      </c>
      <c r="U10" s="14">
        <v>0.33106549178938599</v>
      </c>
      <c r="V10" s="14"/>
      <c r="W10" s="14">
        <v>0.37687453984177599</v>
      </c>
      <c r="X10" s="14">
        <v>0.31881234255368701</v>
      </c>
      <c r="Y10" s="14"/>
      <c r="Z10" s="14">
        <v>0.34387759185196098</v>
      </c>
      <c r="AA10" s="14">
        <v>0.32054005600650898</v>
      </c>
    </row>
    <row r="11" spans="2:27" x14ac:dyDescent="0.3">
      <c r="B11" s="15" t="s">
        <v>49</v>
      </c>
      <c r="C11" s="14">
        <v>0.227755108232541</v>
      </c>
      <c r="D11" s="14">
        <v>0.21657616801186</v>
      </c>
      <c r="E11" s="14">
        <v>0.23830882456211799</v>
      </c>
      <c r="F11" s="14"/>
      <c r="G11" s="14">
        <v>0.27639563627369101</v>
      </c>
      <c r="H11" s="14">
        <v>0.25291733923926102</v>
      </c>
      <c r="I11" s="14">
        <v>0.243955456508682</v>
      </c>
      <c r="J11" s="14">
        <v>0.17752007563005401</v>
      </c>
      <c r="K11" s="14">
        <v>0.20431367170925499</v>
      </c>
      <c r="L11" s="14">
        <v>0.21824776909229701</v>
      </c>
      <c r="M11" s="14"/>
      <c r="N11" s="14">
        <v>0.23859166398185799</v>
      </c>
      <c r="O11" s="14">
        <v>0.213034675743692</v>
      </c>
      <c r="P11" s="14">
        <v>0.163540136930793</v>
      </c>
      <c r="Q11" s="14">
        <v>0.192441465172974</v>
      </c>
      <c r="R11" s="14">
        <v>0.207296908784557</v>
      </c>
      <c r="S11" s="14"/>
      <c r="T11" s="14">
        <v>0.23398375287373099</v>
      </c>
      <c r="U11" s="14">
        <v>0.223836686687307</v>
      </c>
      <c r="V11" s="14"/>
      <c r="W11" s="14">
        <v>0.20615001720828</v>
      </c>
      <c r="X11" s="14">
        <v>0.23272150281905499</v>
      </c>
      <c r="Y11" s="14"/>
      <c r="Z11" s="14">
        <v>0.22875387464899299</v>
      </c>
      <c r="AA11" s="14">
        <v>0.22711391758288299</v>
      </c>
    </row>
    <row r="12" spans="2:27" x14ac:dyDescent="0.3">
      <c r="B12" s="15" t="s">
        <v>50</v>
      </c>
      <c r="C12" s="14">
        <v>0.13218668419555199</v>
      </c>
      <c r="D12" s="14">
        <v>0.123556696247757</v>
      </c>
      <c r="E12" s="14">
        <v>0.14111862792191401</v>
      </c>
      <c r="F12" s="14"/>
      <c r="G12" s="14">
        <v>0.19863486329482299</v>
      </c>
      <c r="H12" s="14">
        <v>0.181023235728279</v>
      </c>
      <c r="I12" s="14">
        <v>0.16741422740791301</v>
      </c>
      <c r="J12" s="14">
        <v>0.148471196831927</v>
      </c>
      <c r="K12" s="14">
        <v>6.2153997690127603E-2</v>
      </c>
      <c r="L12" s="14">
        <v>5.3526377597312103E-2</v>
      </c>
      <c r="M12" s="14"/>
      <c r="N12" s="14">
        <v>0.17659412399860999</v>
      </c>
      <c r="O12" s="14">
        <v>6.4724784814415001E-2</v>
      </c>
      <c r="P12" s="14">
        <v>9.2880735363838798E-2</v>
      </c>
      <c r="Q12" s="14">
        <v>0.14891143452536801</v>
      </c>
      <c r="R12" s="14">
        <v>0.232692638948647</v>
      </c>
      <c r="S12" s="14"/>
      <c r="T12" s="14">
        <v>0.12656390351158101</v>
      </c>
      <c r="U12" s="14">
        <v>0.135723958553844</v>
      </c>
      <c r="V12" s="14"/>
      <c r="W12" s="14">
        <v>5.8881145896929499E-2</v>
      </c>
      <c r="X12" s="14">
        <v>0.14903753792067401</v>
      </c>
      <c r="Y12" s="14"/>
      <c r="Z12" s="14">
        <v>0.15644747241474199</v>
      </c>
      <c r="AA12" s="14">
        <v>0.116611680567844</v>
      </c>
    </row>
    <row r="13" spans="2:27" x14ac:dyDescent="0.3">
      <c r="B13" s="15" t="s">
        <v>51</v>
      </c>
      <c r="C13" s="14">
        <v>4.4886852537269303E-2</v>
      </c>
      <c r="D13" s="14">
        <v>4.2722961642080601E-2</v>
      </c>
      <c r="E13" s="14">
        <v>4.6362559022758702E-2</v>
      </c>
      <c r="F13" s="14"/>
      <c r="G13" s="14">
        <v>6.6332336901617397E-2</v>
      </c>
      <c r="H13" s="14">
        <v>5.4239412397745601E-2</v>
      </c>
      <c r="I13" s="14">
        <v>5.5020253542664203E-2</v>
      </c>
      <c r="J13" s="14">
        <v>3.6183047065785803E-2</v>
      </c>
      <c r="K13" s="14">
        <v>3.7186490936387102E-2</v>
      </c>
      <c r="L13" s="14">
        <v>2.70214232085263E-2</v>
      </c>
      <c r="M13" s="14"/>
      <c r="N13" s="14">
        <v>6.5610573184023399E-2</v>
      </c>
      <c r="O13" s="14">
        <v>3.15401174949499E-2</v>
      </c>
      <c r="P13" s="14">
        <v>1.1392400326307801E-2</v>
      </c>
      <c r="Q13" s="14">
        <v>4.9860016968207403E-2</v>
      </c>
      <c r="R13" s="14">
        <v>8.8874413470005797E-2</v>
      </c>
      <c r="S13" s="14"/>
      <c r="T13" s="14">
        <v>4.9461270012471803E-2</v>
      </c>
      <c r="U13" s="14">
        <v>4.2009100309570301E-2</v>
      </c>
      <c r="V13" s="14"/>
      <c r="W13" s="14">
        <v>3.0211393969238502E-2</v>
      </c>
      <c r="X13" s="14">
        <v>4.8260322147049603E-2</v>
      </c>
      <c r="Y13" s="14"/>
      <c r="Z13" s="14">
        <v>5.4388912075805901E-2</v>
      </c>
      <c r="AA13" s="14">
        <v>3.8786695755621901E-2</v>
      </c>
    </row>
    <row r="14" spans="2:27" x14ac:dyDescent="0.3">
      <c r="B14" s="15" t="s">
        <v>52</v>
      </c>
      <c r="C14" s="14">
        <v>8.7640750652821106E-2</v>
      </c>
      <c r="D14" s="14">
        <v>4.6126919246913298E-2</v>
      </c>
      <c r="E14" s="14">
        <v>0.127489116931781</v>
      </c>
      <c r="F14" s="14"/>
      <c r="G14" s="14">
        <v>0.136834291061258</v>
      </c>
      <c r="H14" s="14">
        <v>9.2250344314244406E-2</v>
      </c>
      <c r="I14" s="14">
        <v>8.1118294513270295E-2</v>
      </c>
      <c r="J14" s="14">
        <v>0.108016605127184</v>
      </c>
      <c r="K14" s="14">
        <v>9.1373926350677398E-2</v>
      </c>
      <c r="L14" s="14">
        <v>3.7480140079985999E-2</v>
      </c>
      <c r="M14" s="14"/>
      <c r="N14" s="14">
        <v>6.9695146508091693E-2</v>
      </c>
      <c r="O14" s="14">
        <v>7.6230266863678606E-2</v>
      </c>
      <c r="P14" s="14">
        <v>3.3584697879611797E-2</v>
      </c>
      <c r="Q14" s="14">
        <v>7.03278560614439E-2</v>
      </c>
      <c r="R14" s="14">
        <v>0.12699323708035101</v>
      </c>
      <c r="S14" s="14"/>
      <c r="T14" s="14">
        <v>9.4917527429053794E-2</v>
      </c>
      <c r="U14" s="14">
        <v>8.3062952344776494E-2</v>
      </c>
      <c r="V14" s="14"/>
      <c r="W14" s="14">
        <v>6.5665102798858899E-2</v>
      </c>
      <c r="X14" s="14">
        <v>9.2692325691986793E-2</v>
      </c>
      <c r="Y14" s="14"/>
      <c r="Z14" s="14">
        <v>6.2255326846858902E-2</v>
      </c>
      <c r="AA14" s="14">
        <v>0.10393775074600101</v>
      </c>
    </row>
    <row r="15" spans="2:27" x14ac:dyDescent="0.3">
      <c r="B15" s="15" t="s">
        <v>53</v>
      </c>
      <c r="C15" s="18">
        <v>0.50753060438181696</v>
      </c>
      <c r="D15" s="18">
        <v>0.57101725485138899</v>
      </c>
      <c r="E15" s="18">
        <v>0.44672087156142798</v>
      </c>
      <c r="F15" s="18"/>
      <c r="G15" s="18">
        <v>0.321802872468612</v>
      </c>
      <c r="H15" s="18">
        <v>0.41956966832046999</v>
      </c>
      <c r="I15" s="18">
        <v>0.45249176802747099</v>
      </c>
      <c r="J15" s="18">
        <v>0.52980907534504895</v>
      </c>
      <c r="K15" s="18">
        <v>0.60497191331355304</v>
      </c>
      <c r="L15" s="18">
        <v>0.66372429002187905</v>
      </c>
      <c r="M15" s="18"/>
      <c r="N15" s="18">
        <v>0.44950849232741702</v>
      </c>
      <c r="O15" s="18">
        <v>0.61447015508326497</v>
      </c>
      <c r="P15" s="18">
        <v>0.69860202949944905</v>
      </c>
      <c r="Q15" s="18">
        <v>0.53845922727200701</v>
      </c>
      <c r="R15" s="18">
        <v>0.34414280171643902</v>
      </c>
      <c r="S15" s="18"/>
      <c r="T15" s="18">
        <v>0.49507354617316202</v>
      </c>
      <c r="U15" s="18">
        <v>0.51536730210450199</v>
      </c>
      <c r="V15" s="18"/>
      <c r="W15" s="18">
        <v>0.63909234012669303</v>
      </c>
      <c r="X15" s="18">
        <v>0.47728831142123401</v>
      </c>
      <c r="Y15" s="18"/>
      <c r="Z15" s="18">
        <v>0.4981544140136</v>
      </c>
      <c r="AA15" s="18">
        <v>0.51354995534765002</v>
      </c>
    </row>
    <row r="16" spans="2:27" x14ac:dyDescent="0.3">
      <c r="B16" s="15" t="s">
        <v>54</v>
      </c>
      <c r="C16" s="18">
        <v>0.177073536732821</v>
      </c>
      <c r="D16" s="18">
        <v>0.16627965788983701</v>
      </c>
      <c r="E16" s="18">
        <v>0.187481186944673</v>
      </c>
      <c r="F16" s="18"/>
      <c r="G16" s="18">
        <v>0.26496720019643999</v>
      </c>
      <c r="H16" s="18">
        <v>0.23526264812602499</v>
      </c>
      <c r="I16" s="18">
        <v>0.222434480950577</v>
      </c>
      <c r="J16" s="18">
        <v>0.18465424389771301</v>
      </c>
      <c r="K16" s="18">
        <v>9.9340488626514706E-2</v>
      </c>
      <c r="L16" s="18">
        <v>8.0547800805838399E-2</v>
      </c>
      <c r="M16" s="18"/>
      <c r="N16" s="18">
        <v>0.24220469718263299</v>
      </c>
      <c r="O16" s="18">
        <v>9.6264902309364894E-2</v>
      </c>
      <c r="P16" s="18">
        <v>0.104273135690147</v>
      </c>
      <c r="Q16" s="18">
        <v>0.198771451493575</v>
      </c>
      <c r="R16" s="18">
        <v>0.32156705241865302</v>
      </c>
      <c r="S16" s="18"/>
      <c r="T16" s="18">
        <v>0.176025173524053</v>
      </c>
      <c r="U16" s="18">
        <v>0.17773305886341401</v>
      </c>
      <c r="V16" s="18"/>
      <c r="W16" s="18">
        <v>8.90925398661679E-2</v>
      </c>
      <c r="X16" s="18">
        <v>0.19729786006772401</v>
      </c>
      <c r="Y16" s="18"/>
      <c r="Z16" s="18">
        <v>0.21083638449054801</v>
      </c>
      <c r="AA16" s="18">
        <v>0.15539837632346501</v>
      </c>
    </row>
    <row r="17" spans="2:27" x14ac:dyDescent="0.3">
      <c r="B17" s="15" t="s">
        <v>55</v>
      </c>
      <c r="C17" s="19">
        <v>0.33045706764899602</v>
      </c>
      <c r="D17" s="19">
        <v>0.40473759696155198</v>
      </c>
      <c r="E17" s="19">
        <v>0.25923968461675601</v>
      </c>
      <c r="F17" s="19"/>
      <c r="G17" s="19">
        <v>5.6835672272171997E-2</v>
      </c>
      <c r="H17" s="19">
        <v>0.184307020194445</v>
      </c>
      <c r="I17" s="19">
        <v>0.23005728707689299</v>
      </c>
      <c r="J17" s="19">
        <v>0.345154831447336</v>
      </c>
      <c r="K17" s="19">
        <v>0.50563142468703903</v>
      </c>
      <c r="L17" s="19">
        <v>0.58317648921604104</v>
      </c>
      <c r="M17" s="19"/>
      <c r="N17" s="19">
        <v>0.207303795144784</v>
      </c>
      <c r="O17" s="19">
        <v>0.51820525277389995</v>
      </c>
      <c r="P17" s="19">
        <v>0.59432889380930198</v>
      </c>
      <c r="Q17" s="19">
        <v>0.33968777577843201</v>
      </c>
      <c r="R17" s="19">
        <v>2.2575749297786201E-2</v>
      </c>
      <c r="S17" s="19"/>
      <c r="T17" s="19">
        <v>0.31904837264910901</v>
      </c>
      <c r="U17" s="19">
        <v>0.33763424324108798</v>
      </c>
      <c r="V17" s="19"/>
      <c r="W17" s="19">
        <v>0.54999980026052597</v>
      </c>
      <c r="X17" s="19">
        <v>0.27999045135350997</v>
      </c>
      <c r="Y17" s="19"/>
      <c r="Z17" s="19">
        <v>0.28731802952305202</v>
      </c>
      <c r="AA17" s="19">
        <v>0.35815157902418499</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429</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0.28294513246997</v>
      </c>
      <c r="D9" s="14">
        <v>0.32669305743101301</v>
      </c>
      <c r="E9" s="14">
        <v>0.23952881663923101</v>
      </c>
      <c r="F9" s="14"/>
      <c r="G9" s="14">
        <v>0.14105111601384701</v>
      </c>
      <c r="H9" s="14">
        <v>0.22690113602249001</v>
      </c>
      <c r="I9" s="14">
        <v>0.26261273077903602</v>
      </c>
      <c r="J9" s="14">
        <v>0.34100983197101697</v>
      </c>
      <c r="K9" s="14">
        <v>0.33349540558948798</v>
      </c>
      <c r="L9" s="14">
        <v>0.35835502921648299</v>
      </c>
      <c r="M9" s="14"/>
      <c r="N9" s="14">
        <v>0.16521469074849099</v>
      </c>
      <c r="O9" s="14">
        <v>0.33611751740409301</v>
      </c>
      <c r="P9" s="14">
        <v>0.51635451069232796</v>
      </c>
      <c r="Q9" s="14">
        <v>0.23961588982753701</v>
      </c>
      <c r="R9" s="14">
        <v>0.14775741238524401</v>
      </c>
      <c r="S9" s="14"/>
      <c r="T9" s="14">
        <v>0.28787171344031498</v>
      </c>
      <c r="U9" s="14">
        <v>0.27984583525033402</v>
      </c>
      <c r="V9" s="14"/>
      <c r="W9" s="14">
        <v>0.35841307101895797</v>
      </c>
      <c r="X9" s="14">
        <v>0.26559720456518998</v>
      </c>
      <c r="Y9" s="14"/>
      <c r="Z9" s="14">
        <v>0.239074827155727</v>
      </c>
      <c r="AA9" s="14">
        <v>0.31110910464781999</v>
      </c>
    </row>
    <row r="10" spans="2:27" x14ac:dyDescent="0.3">
      <c r="B10" s="15" t="s">
        <v>48</v>
      </c>
      <c r="C10" s="14">
        <v>0.34340297122079799</v>
      </c>
      <c r="D10" s="14">
        <v>0.35293783301788401</v>
      </c>
      <c r="E10" s="14">
        <v>0.33418530230098598</v>
      </c>
      <c r="F10" s="14"/>
      <c r="G10" s="14">
        <v>0.29608712167338702</v>
      </c>
      <c r="H10" s="14">
        <v>0.35824201049951299</v>
      </c>
      <c r="I10" s="14">
        <v>0.37126028801363298</v>
      </c>
      <c r="J10" s="14">
        <v>0.31002143259487402</v>
      </c>
      <c r="K10" s="14">
        <v>0.35158587237333999</v>
      </c>
      <c r="L10" s="14">
        <v>0.36173660707705502</v>
      </c>
      <c r="M10" s="14"/>
      <c r="N10" s="14">
        <v>0.38409289024853599</v>
      </c>
      <c r="O10" s="14">
        <v>0.41265679292385199</v>
      </c>
      <c r="P10" s="14">
        <v>0.30909309341851698</v>
      </c>
      <c r="Q10" s="14">
        <v>0.34856533173959597</v>
      </c>
      <c r="R10" s="14">
        <v>0.289327321140598</v>
      </c>
      <c r="S10" s="14"/>
      <c r="T10" s="14">
        <v>0.36099407980435999</v>
      </c>
      <c r="U10" s="14">
        <v>0.33233645790222499</v>
      </c>
      <c r="V10" s="14"/>
      <c r="W10" s="14">
        <v>0.373181944398981</v>
      </c>
      <c r="X10" s="14">
        <v>0.33655763411863099</v>
      </c>
      <c r="Y10" s="14"/>
      <c r="Z10" s="14">
        <v>0.363977387523167</v>
      </c>
      <c r="AA10" s="14">
        <v>0.33019455417959498</v>
      </c>
    </row>
    <row r="11" spans="2:27" x14ac:dyDescent="0.3">
      <c r="B11" s="15" t="s">
        <v>49</v>
      </c>
      <c r="C11" s="14">
        <v>0.19629507561614301</v>
      </c>
      <c r="D11" s="14">
        <v>0.17861004312701501</v>
      </c>
      <c r="E11" s="14">
        <v>0.21431165266736499</v>
      </c>
      <c r="F11" s="14"/>
      <c r="G11" s="14">
        <v>0.26514461398434502</v>
      </c>
      <c r="H11" s="14">
        <v>0.26815995765966399</v>
      </c>
      <c r="I11" s="14">
        <v>0.182137492491974</v>
      </c>
      <c r="J11" s="14">
        <v>0.15043555121258601</v>
      </c>
      <c r="K11" s="14">
        <v>0.169902533029887</v>
      </c>
      <c r="L11" s="14">
        <v>0.15851256444249801</v>
      </c>
      <c r="M11" s="14"/>
      <c r="N11" s="14">
        <v>0.231015816558096</v>
      </c>
      <c r="O11" s="14">
        <v>0.15081838065321901</v>
      </c>
      <c r="P11" s="14">
        <v>9.9311363183924403E-2</v>
      </c>
      <c r="Q11" s="14">
        <v>0.23034649009323199</v>
      </c>
      <c r="R11" s="14">
        <v>0.217901661945471</v>
      </c>
      <c r="S11" s="14"/>
      <c r="T11" s="14">
        <v>0.18863985565139499</v>
      </c>
      <c r="U11" s="14">
        <v>0.20111095139191101</v>
      </c>
      <c r="V11" s="14"/>
      <c r="W11" s="14">
        <v>0.14685459969299799</v>
      </c>
      <c r="X11" s="14">
        <v>0.207660031760214</v>
      </c>
      <c r="Y11" s="14"/>
      <c r="Z11" s="14">
        <v>0.19423926383956799</v>
      </c>
      <c r="AA11" s="14">
        <v>0.19761487098259001</v>
      </c>
    </row>
    <row r="12" spans="2:27" x14ac:dyDescent="0.3">
      <c r="B12" s="15" t="s">
        <v>50</v>
      </c>
      <c r="C12" s="14">
        <v>8.3293380244332305E-2</v>
      </c>
      <c r="D12" s="14">
        <v>7.6079981753569198E-2</v>
      </c>
      <c r="E12" s="14">
        <v>9.0654441483593695E-2</v>
      </c>
      <c r="F12" s="14"/>
      <c r="G12" s="14">
        <v>0.17845900175867599</v>
      </c>
      <c r="H12" s="14">
        <v>5.6021704264006801E-2</v>
      </c>
      <c r="I12" s="14">
        <v>7.0854151165174503E-2</v>
      </c>
      <c r="J12" s="14">
        <v>0.10319101361775</v>
      </c>
      <c r="K12" s="14">
        <v>5.1963563157313299E-2</v>
      </c>
      <c r="L12" s="14">
        <v>5.71760574359233E-2</v>
      </c>
      <c r="M12" s="14"/>
      <c r="N12" s="14">
        <v>0.13129798567624501</v>
      </c>
      <c r="O12" s="14">
        <v>4.0046510150002497E-2</v>
      </c>
      <c r="P12" s="14">
        <v>2.4682889465165399E-2</v>
      </c>
      <c r="Q12" s="14">
        <v>0.11450562993805501</v>
      </c>
      <c r="R12" s="14">
        <v>0.175659023766321</v>
      </c>
      <c r="S12" s="14"/>
      <c r="T12" s="14">
        <v>6.5870556164147401E-2</v>
      </c>
      <c r="U12" s="14">
        <v>9.42540262897264E-2</v>
      </c>
      <c r="V12" s="14"/>
      <c r="W12" s="14">
        <v>6.8979486975234802E-2</v>
      </c>
      <c r="X12" s="14">
        <v>8.6583736298086494E-2</v>
      </c>
      <c r="Y12" s="14"/>
      <c r="Z12" s="14">
        <v>0.112182895950692</v>
      </c>
      <c r="AA12" s="14">
        <v>6.4746814161480398E-2</v>
      </c>
    </row>
    <row r="13" spans="2:27" x14ac:dyDescent="0.3">
      <c r="B13" s="15" t="s">
        <v>51</v>
      </c>
      <c r="C13" s="14">
        <v>3.9129562845553301E-2</v>
      </c>
      <c r="D13" s="14">
        <v>3.6827784956878301E-2</v>
      </c>
      <c r="E13" s="14">
        <v>4.0717676387118498E-2</v>
      </c>
      <c r="F13" s="14"/>
      <c r="G13" s="14">
        <v>3.4058596124930202E-2</v>
      </c>
      <c r="H13" s="14">
        <v>4.2736087527953402E-2</v>
      </c>
      <c r="I13" s="14">
        <v>4.7991887427870299E-2</v>
      </c>
      <c r="J13" s="14">
        <v>2.6286650032855598E-2</v>
      </c>
      <c r="K13" s="14">
        <v>4.3207547425205099E-2</v>
      </c>
      <c r="L13" s="14">
        <v>4.0043100255028399E-2</v>
      </c>
      <c r="M13" s="14"/>
      <c r="N13" s="14">
        <v>3.7135139318081697E-2</v>
      </c>
      <c r="O13" s="14">
        <v>2.0598220354462599E-2</v>
      </c>
      <c r="P13" s="14">
        <v>2.5933485828970999E-2</v>
      </c>
      <c r="Q13" s="14">
        <v>5.1760961903922501E-2</v>
      </c>
      <c r="R13" s="14">
        <v>9.8907751673039307E-2</v>
      </c>
      <c r="S13" s="14"/>
      <c r="T13" s="14">
        <v>3.8421869645689603E-2</v>
      </c>
      <c r="U13" s="14">
        <v>3.9574770501713999E-2</v>
      </c>
      <c r="V13" s="14"/>
      <c r="W13" s="14">
        <v>1.42227518896625E-2</v>
      </c>
      <c r="X13" s="14">
        <v>4.4854928730833098E-2</v>
      </c>
      <c r="Y13" s="14"/>
      <c r="Z13" s="14">
        <v>5.3132348414393397E-2</v>
      </c>
      <c r="AA13" s="14">
        <v>3.0140018315413599E-2</v>
      </c>
    </row>
    <row r="14" spans="2:27" x14ac:dyDescent="0.3">
      <c r="B14" s="15" t="s">
        <v>52</v>
      </c>
      <c r="C14" s="14">
        <v>5.4933877603203701E-2</v>
      </c>
      <c r="D14" s="14">
        <v>2.88512997136403E-2</v>
      </c>
      <c r="E14" s="14">
        <v>8.06021105217056E-2</v>
      </c>
      <c r="F14" s="14"/>
      <c r="G14" s="14">
        <v>8.5199550444814795E-2</v>
      </c>
      <c r="H14" s="14">
        <v>4.7939104026373303E-2</v>
      </c>
      <c r="I14" s="14">
        <v>6.5143450122312305E-2</v>
      </c>
      <c r="J14" s="14">
        <v>6.90555205709171E-2</v>
      </c>
      <c r="K14" s="14">
        <v>4.9845078424767202E-2</v>
      </c>
      <c r="L14" s="14">
        <v>2.4176641573011901E-2</v>
      </c>
      <c r="M14" s="14"/>
      <c r="N14" s="14">
        <v>5.1243477450549899E-2</v>
      </c>
      <c r="O14" s="14">
        <v>3.9762578514370699E-2</v>
      </c>
      <c r="P14" s="14">
        <v>2.4624657411093698E-2</v>
      </c>
      <c r="Q14" s="14">
        <v>1.52056964976581E-2</v>
      </c>
      <c r="R14" s="14">
        <v>7.0446829089327201E-2</v>
      </c>
      <c r="S14" s="14"/>
      <c r="T14" s="14">
        <v>5.82019252940933E-2</v>
      </c>
      <c r="U14" s="14">
        <v>5.2877958664089501E-2</v>
      </c>
      <c r="V14" s="14"/>
      <c r="W14" s="14">
        <v>3.8348146024166099E-2</v>
      </c>
      <c r="X14" s="14">
        <v>5.87464645270456E-2</v>
      </c>
      <c r="Y14" s="14"/>
      <c r="Z14" s="14">
        <v>3.7393277116452302E-2</v>
      </c>
      <c r="AA14" s="14">
        <v>6.6194637713101398E-2</v>
      </c>
    </row>
    <row r="15" spans="2:27" x14ac:dyDescent="0.3">
      <c r="B15" s="15" t="s">
        <v>53</v>
      </c>
      <c r="C15" s="18">
        <v>0.62634810369076799</v>
      </c>
      <c r="D15" s="18">
        <v>0.67963089044889802</v>
      </c>
      <c r="E15" s="18">
        <v>0.57371411894021695</v>
      </c>
      <c r="F15" s="18"/>
      <c r="G15" s="18">
        <v>0.43713823768723398</v>
      </c>
      <c r="H15" s="18">
        <v>0.58514314652200194</v>
      </c>
      <c r="I15" s="18">
        <v>0.633873018792669</v>
      </c>
      <c r="J15" s="18">
        <v>0.651031264565891</v>
      </c>
      <c r="K15" s="18">
        <v>0.68508127796282803</v>
      </c>
      <c r="L15" s="18">
        <v>0.72009163629353901</v>
      </c>
      <c r="M15" s="18"/>
      <c r="N15" s="18">
        <v>0.54930758099702703</v>
      </c>
      <c r="O15" s="18">
        <v>0.74877431032794595</v>
      </c>
      <c r="P15" s="18">
        <v>0.82544760411084495</v>
      </c>
      <c r="Q15" s="18">
        <v>0.58818122156713204</v>
      </c>
      <c r="R15" s="18">
        <v>0.43708473352584098</v>
      </c>
      <c r="S15" s="18"/>
      <c r="T15" s="18">
        <v>0.64886579324467497</v>
      </c>
      <c r="U15" s="18">
        <v>0.61218229315255901</v>
      </c>
      <c r="V15" s="18"/>
      <c r="W15" s="18">
        <v>0.73159501541793903</v>
      </c>
      <c r="X15" s="18">
        <v>0.60215483868382103</v>
      </c>
      <c r="Y15" s="18"/>
      <c r="Z15" s="18">
        <v>0.60305221467889403</v>
      </c>
      <c r="AA15" s="18">
        <v>0.64130365882741502</v>
      </c>
    </row>
    <row r="16" spans="2:27" x14ac:dyDescent="0.3">
      <c r="B16" s="15" t="s">
        <v>54</v>
      </c>
      <c r="C16" s="18">
        <v>0.12242294308988599</v>
      </c>
      <c r="D16" s="18">
        <v>0.112907766710447</v>
      </c>
      <c r="E16" s="18">
        <v>0.13137211787071201</v>
      </c>
      <c r="F16" s="18"/>
      <c r="G16" s="18">
        <v>0.212517597883607</v>
      </c>
      <c r="H16" s="18">
        <v>9.8757791791960203E-2</v>
      </c>
      <c r="I16" s="18">
        <v>0.118846038593045</v>
      </c>
      <c r="J16" s="18">
        <v>0.12947766365060601</v>
      </c>
      <c r="K16" s="18">
        <v>9.5171110582518398E-2</v>
      </c>
      <c r="L16" s="18">
        <v>9.7219157690951699E-2</v>
      </c>
      <c r="M16" s="18"/>
      <c r="N16" s="18">
        <v>0.168433124994327</v>
      </c>
      <c r="O16" s="18">
        <v>6.0644730504465102E-2</v>
      </c>
      <c r="P16" s="18">
        <v>5.0616375294136498E-2</v>
      </c>
      <c r="Q16" s="18">
        <v>0.16626659184197801</v>
      </c>
      <c r="R16" s="18">
        <v>0.27456677543935998</v>
      </c>
      <c r="S16" s="18"/>
      <c r="T16" s="18">
        <v>0.104292425809837</v>
      </c>
      <c r="U16" s="18">
        <v>0.13382879679144</v>
      </c>
      <c r="V16" s="18"/>
      <c r="W16" s="18">
        <v>8.3202238864897193E-2</v>
      </c>
      <c r="X16" s="18">
        <v>0.13143866502891999</v>
      </c>
      <c r="Y16" s="18"/>
      <c r="Z16" s="18">
        <v>0.16531524436508599</v>
      </c>
      <c r="AA16" s="18">
        <v>9.4886832476894001E-2</v>
      </c>
    </row>
    <row r="17" spans="2:27" x14ac:dyDescent="0.3">
      <c r="B17" s="15" t="s">
        <v>55</v>
      </c>
      <c r="C17" s="19">
        <v>0.50392516060088199</v>
      </c>
      <c r="D17" s="19">
        <v>0.56672312373845002</v>
      </c>
      <c r="E17" s="19">
        <v>0.442342001069505</v>
      </c>
      <c r="F17" s="19"/>
      <c r="G17" s="19">
        <v>0.22462063980362701</v>
      </c>
      <c r="H17" s="19">
        <v>0.48638535473004202</v>
      </c>
      <c r="I17" s="19">
        <v>0.51502698019962401</v>
      </c>
      <c r="J17" s="19">
        <v>0.52155360091528502</v>
      </c>
      <c r="K17" s="19">
        <v>0.58991016738030899</v>
      </c>
      <c r="L17" s="19">
        <v>0.62287247860258699</v>
      </c>
      <c r="M17" s="19"/>
      <c r="N17" s="19">
        <v>0.38087445600269998</v>
      </c>
      <c r="O17" s="19">
        <v>0.68812957982348</v>
      </c>
      <c r="P17" s="19">
        <v>0.77483122881670896</v>
      </c>
      <c r="Q17" s="19">
        <v>0.42191462972515498</v>
      </c>
      <c r="R17" s="19">
        <v>0.16251795808648101</v>
      </c>
      <c r="S17" s="19"/>
      <c r="T17" s="19">
        <v>0.54457336743483797</v>
      </c>
      <c r="U17" s="19">
        <v>0.47835349636111801</v>
      </c>
      <c r="V17" s="19"/>
      <c r="W17" s="19">
        <v>0.64839277655304095</v>
      </c>
      <c r="X17" s="19">
        <v>0.47071617365490198</v>
      </c>
      <c r="Y17" s="19"/>
      <c r="Z17" s="19">
        <v>0.43773697031380898</v>
      </c>
      <c r="AA17" s="19">
        <v>0.54641682635052102</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A22"/>
  <sheetViews>
    <sheetView showGridLines="0" topLeftCell="A2"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s>
  <sheetData>
    <row r="2" spans="2:27" ht="40.049999999999997" customHeight="1" x14ac:dyDescent="0.3">
      <c r="D2" s="29" t="s">
        <v>430</v>
      </c>
      <c r="E2" s="26"/>
      <c r="F2" s="26"/>
      <c r="G2" s="26"/>
      <c r="H2" s="26"/>
      <c r="I2" s="26"/>
      <c r="J2" s="26"/>
      <c r="K2" s="26"/>
      <c r="L2" s="26"/>
      <c r="M2" s="26"/>
      <c r="N2" s="26"/>
      <c r="O2" s="26"/>
      <c r="P2" s="26"/>
      <c r="Q2" s="26"/>
      <c r="R2" s="26"/>
      <c r="S2" s="26"/>
      <c r="T2" s="26"/>
      <c r="U2" s="26"/>
      <c r="V2" s="26"/>
      <c r="W2" s="26"/>
    </row>
    <row r="5" spans="2:27" ht="30" customHeight="1" x14ac:dyDescent="0.3">
      <c r="B5" s="22"/>
      <c r="C5" s="22"/>
      <c r="D5" s="30" t="s">
        <v>36</v>
      </c>
      <c r="E5" s="30"/>
      <c r="F5" s="22"/>
      <c r="G5" s="30" t="s">
        <v>37</v>
      </c>
      <c r="H5" s="30"/>
      <c r="I5" s="30"/>
      <c r="J5" s="30"/>
      <c r="K5" s="30"/>
      <c r="L5" s="30"/>
      <c r="M5" s="22"/>
      <c r="N5" s="30" t="s">
        <v>38</v>
      </c>
      <c r="O5" s="30"/>
      <c r="P5" s="30"/>
      <c r="Q5" s="30"/>
      <c r="R5" s="30"/>
      <c r="S5" s="22"/>
      <c r="T5" s="30" t="s">
        <v>39</v>
      </c>
      <c r="U5" s="30"/>
      <c r="V5" s="22"/>
      <c r="W5" s="30" t="s">
        <v>40</v>
      </c>
      <c r="X5" s="30"/>
      <c r="Y5" s="22"/>
      <c r="Z5" s="30" t="s">
        <v>41</v>
      </c>
      <c r="AA5" s="30"/>
    </row>
    <row r="6" spans="2:27" ht="28.8"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W6" s="12" t="s">
        <v>32</v>
      </c>
      <c r="X6" s="12" t="s">
        <v>33</v>
      </c>
      <c r="Z6" s="12" t="s">
        <v>34</v>
      </c>
      <c r="AA6" s="12" t="s">
        <v>35</v>
      </c>
    </row>
    <row r="7" spans="2:27" ht="30" customHeight="1" x14ac:dyDescent="0.3">
      <c r="B7" s="10" t="s">
        <v>19</v>
      </c>
      <c r="C7" s="10">
        <v>2055</v>
      </c>
      <c r="D7" s="10">
        <v>1035</v>
      </c>
      <c r="E7" s="10">
        <v>1016</v>
      </c>
      <c r="F7" s="10"/>
      <c r="G7" s="10">
        <v>235</v>
      </c>
      <c r="H7" s="10">
        <v>345</v>
      </c>
      <c r="I7" s="10">
        <v>357</v>
      </c>
      <c r="J7" s="10">
        <v>358</v>
      </c>
      <c r="K7" s="10">
        <v>297</v>
      </c>
      <c r="L7" s="10">
        <v>463</v>
      </c>
      <c r="M7" s="10"/>
      <c r="N7" s="10">
        <v>504</v>
      </c>
      <c r="O7" s="10">
        <v>405</v>
      </c>
      <c r="P7" s="10">
        <v>368</v>
      </c>
      <c r="Q7" s="10">
        <v>188</v>
      </c>
      <c r="R7" s="10">
        <v>116</v>
      </c>
      <c r="S7" s="10"/>
      <c r="T7" s="10">
        <v>799</v>
      </c>
      <c r="U7" s="10">
        <v>1256</v>
      </c>
      <c r="V7" s="10"/>
      <c r="W7" s="10">
        <v>394</v>
      </c>
      <c r="X7" s="10">
        <v>1661</v>
      </c>
      <c r="Y7" s="10"/>
      <c r="Z7" s="10">
        <v>853</v>
      </c>
      <c r="AA7" s="10">
        <v>1202</v>
      </c>
    </row>
    <row r="8" spans="2:27" ht="30" customHeight="1" x14ac:dyDescent="0.3">
      <c r="B8" s="11" t="s">
        <v>20</v>
      </c>
      <c r="C8" s="11">
        <v>2055</v>
      </c>
      <c r="D8" s="11">
        <v>1013</v>
      </c>
      <c r="E8" s="11">
        <v>1038</v>
      </c>
      <c r="F8" s="11"/>
      <c r="G8" s="11">
        <v>286</v>
      </c>
      <c r="H8" s="11">
        <v>350</v>
      </c>
      <c r="I8" s="11">
        <v>350</v>
      </c>
      <c r="J8" s="11">
        <v>349</v>
      </c>
      <c r="K8" s="11">
        <v>289</v>
      </c>
      <c r="L8" s="11">
        <v>431</v>
      </c>
      <c r="M8" s="11"/>
      <c r="N8" s="11">
        <v>493</v>
      </c>
      <c r="O8" s="11">
        <v>379</v>
      </c>
      <c r="P8" s="11">
        <v>366</v>
      </c>
      <c r="Q8" s="11">
        <v>185</v>
      </c>
      <c r="R8" s="11">
        <v>123</v>
      </c>
      <c r="S8" s="11"/>
      <c r="T8" s="11">
        <v>794</v>
      </c>
      <c r="U8" s="11">
        <v>1261</v>
      </c>
      <c r="V8" s="11"/>
      <c r="W8" s="11">
        <v>384</v>
      </c>
      <c r="X8" s="11">
        <v>1671</v>
      </c>
      <c r="Y8" s="11"/>
      <c r="Z8" s="11">
        <v>803</v>
      </c>
      <c r="AA8" s="11">
        <v>1252</v>
      </c>
    </row>
    <row r="9" spans="2:27" x14ac:dyDescent="0.3">
      <c r="B9" s="15" t="s">
        <v>47</v>
      </c>
      <c r="C9" s="14">
        <v>0.12927400397990299</v>
      </c>
      <c r="D9" s="14">
        <v>0.149471861109464</v>
      </c>
      <c r="E9" s="14">
        <v>0.10924954043606599</v>
      </c>
      <c r="F9" s="14"/>
      <c r="G9" s="14">
        <v>6.3519986063166098E-2</v>
      </c>
      <c r="H9" s="14">
        <v>0.14115180757377599</v>
      </c>
      <c r="I9" s="14">
        <v>0.134986853874319</v>
      </c>
      <c r="J9" s="14">
        <v>0.16288000431994101</v>
      </c>
      <c r="K9" s="14">
        <v>0.126294966559967</v>
      </c>
      <c r="L9" s="14">
        <v>0.13347384181721</v>
      </c>
      <c r="M9" s="14"/>
      <c r="N9" s="14">
        <v>0.12203802648456399</v>
      </c>
      <c r="O9" s="14">
        <v>9.93307649464827E-2</v>
      </c>
      <c r="P9" s="14">
        <v>0.173658390895889</v>
      </c>
      <c r="Q9" s="14">
        <v>0.154350050231991</v>
      </c>
      <c r="R9" s="14">
        <v>0.16428189266489601</v>
      </c>
      <c r="S9" s="14"/>
      <c r="T9" s="14">
        <v>0.12891795165516701</v>
      </c>
      <c r="U9" s="14">
        <v>0.12949799542279999</v>
      </c>
      <c r="V9" s="14"/>
      <c r="W9" s="14">
        <v>0.12916035443610299</v>
      </c>
      <c r="X9" s="14">
        <v>0.129300128770511</v>
      </c>
      <c r="Y9" s="14"/>
      <c r="Z9" s="14">
        <v>0.14369802425691899</v>
      </c>
      <c r="AA9" s="14">
        <v>0.120014034101308</v>
      </c>
    </row>
    <row r="10" spans="2:27" x14ac:dyDescent="0.3">
      <c r="B10" s="15" t="s">
        <v>48</v>
      </c>
      <c r="C10" s="14">
        <v>0.34140256820512899</v>
      </c>
      <c r="D10" s="14">
        <v>0.34253683279258901</v>
      </c>
      <c r="E10" s="14">
        <v>0.340809222410562</v>
      </c>
      <c r="F10" s="14"/>
      <c r="G10" s="14">
        <v>0.36095996671758801</v>
      </c>
      <c r="H10" s="14">
        <v>0.38992287183549701</v>
      </c>
      <c r="I10" s="14">
        <v>0.31734613294679698</v>
      </c>
      <c r="J10" s="14">
        <v>0.32248857805834202</v>
      </c>
      <c r="K10" s="14">
        <v>0.35039944329514</v>
      </c>
      <c r="L10" s="14">
        <v>0.31781933239284998</v>
      </c>
      <c r="M10" s="14"/>
      <c r="N10" s="14">
        <v>0.37367760901185698</v>
      </c>
      <c r="O10" s="14">
        <v>0.31710676054522202</v>
      </c>
      <c r="P10" s="14">
        <v>0.35230916691967401</v>
      </c>
      <c r="Q10" s="14">
        <v>0.36323900559123301</v>
      </c>
      <c r="R10" s="14">
        <v>0.39700225379224502</v>
      </c>
      <c r="S10" s="14"/>
      <c r="T10" s="14">
        <v>0.35159169007972402</v>
      </c>
      <c r="U10" s="14">
        <v>0.33499262238539101</v>
      </c>
      <c r="V10" s="14"/>
      <c r="W10" s="14">
        <v>0.33330100573376298</v>
      </c>
      <c r="X10" s="14">
        <v>0.343264886487191</v>
      </c>
      <c r="Y10" s="14"/>
      <c r="Z10" s="14">
        <v>0.34700685525418301</v>
      </c>
      <c r="AA10" s="14">
        <v>0.337804713496901</v>
      </c>
    </row>
    <row r="11" spans="2:27" x14ac:dyDescent="0.3">
      <c r="B11" s="15" t="s">
        <v>49</v>
      </c>
      <c r="C11" s="14">
        <v>0.29979867115854603</v>
      </c>
      <c r="D11" s="14">
        <v>0.29466332066003897</v>
      </c>
      <c r="E11" s="14">
        <v>0.30473126060738198</v>
      </c>
      <c r="F11" s="14"/>
      <c r="G11" s="14">
        <v>0.30548574739754703</v>
      </c>
      <c r="H11" s="14">
        <v>0.26696992549392001</v>
      </c>
      <c r="I11" s="14">
        <v>0.30022098147508303</v>
      </c>
      <c r="J11" s="14">
        <v>0.28343888228882003</v>
      </c>
      <c r="K11" s="14">
        <v>0.301849022485285</v>
      </c>
      <c r="L11" s="14">
        <v>0.33421482712330702</v>
      </c>
      <c r="M11" s="14"/>
      <c r="N11" s="14">
        <v>0.27313929643353901</v>
      </c>
      <c r="O11" s="14">
        <v>0.35213307841766001</v>
      </c>
      <c r="P11" s="14">
        <v>0.29069348308493098</v>
      </c>
      <c r="Q11" s="14">
        <v>0.27547924450022598</v>
      </c>
      <c r="R11" s="14">
        <v>0.207490730530562</v>
      </c>
      <c r="S11" s="14"/>
      <c r="T11" s="14">
        <v>0.30261644734410398</v>
      </c>
      <c r="U11" s="14">
        <v>0.29802601666448097</v>
      </c>
      <c r="V11" s="14"/>
      <c r="W11" s="14">
        <v>0.33129907578640799</v>
      </c>
      <c r="X11" s="14">
        <v>0.29255762603445201</v>
      </c>
      <c r="Y11" s="14"/>
      <c r="Z11" s="14">
        <v>0.27704157342963098</v>
      </c>
      <c r="AA11" s="14">
        <v>0.31440833167252602</v>
      </c>
    </row>
    <row r="12" spans="2:27" x14ac:dyDescent="0.3">
      <c r="B12" s="15" t="s">
        <v>50</v>
      </c>
      <c r="C12" s="14">
        <v>9.0700750885284606E-2</v>
      </c>
      <c r="D12" s="14">
        <v>0.10272997893986301</v>
      </c>
      <c r="E12" s="14">
        <v>7.9309468849711101E-2</v>
      </c>
      <c r="F12" s="14"/>
      <c r="G12" s="14">
        <v>0.12621015087288801</v>
      </c>
      <c r="H12" s="14">
        <v>7.9839701059390603E-2</v>
      </c>
      <c r="I12" s="14">
        <v>9.6261387484789698E-2</v>
      </c>
      <c r="J12" s="14">
        <v>7.2912883568448397E-2</v>
      </c>
      <c r="K12" s="14">
        <v>8.1191047377102907E-2</v>
      </c>
      <c r="L12" s="14">
        <v>9.2188764392082304E-2</v>
      </c>
      <c r="M12" s="14"/>
      <c r="N12" s="14">
        <v>0.113465276567144</v>
      </c>
      <c r="O12" s="14">
        <v>0.117610366942377</v>
      </c>
      <c r="P12" s="14">
        <v>6.8276507001866202E-2</v>
      </c>
      <c r="Q12" s="14">
        <v>0.108290806231102</v>
      </c>
      <c r="R12" s="14">
        <v>7.0220474009922998E-2</v>
      </c>
      <c r="S12" s="14"/>
      <c r="T12" s="14">
        <v>7.5912093039539399E-2</v>
      </c>
      <c r="U12" s="14">
        <v>0.100004250902713</v>
      </c>
      <c r="V12" s="14"/>
      <c r="W12" s="14">
        <v>8.0317863196765302E-2</v>
      </c>
      <c r="X12" s="14">
        <v>9.3087480806984202E-2</v>
      </c>
      <c r="Y12" s="14"/>
      <c r="Z12" s="14">
        <v>0.114833398298298</v>
      </c>
      <c r="AA12" s="14">
        <v>7.5208011424059099E-2</v>
      </c>
    </row>
    <row r="13" spans="2:27" x14ac:dyDescent="0.3">
      <c r="B13" s="15" t="s">
        <v>51</v>
      </c>
      <c r="C13" s="14">
        <v>2.0439359704811901E-2</v>
      </c>
      <c r="D13" s="14">
        <v>2.5614699031438599E-2</v>
      </c>
      <c r="E13" s="14">
        <v>1.54669222086911E-2</v>
      </c>
      <c r="F13" s="14"/>
      <c r="G13" s="14">
        <v>1.34281235242585E-2</v>
      </c>
      <c r="H13" s="14">
        <v>3.0480320537066799E-2</v>
      </c>
      <c r="I13" s="14">
        <v>2.3729327716700301E-2</v>
      </c>
      <c r="J13" s="14">
        <v>8.1442008727342103E-3</v>
      </c>
      <c r="K13" s="14">
        <v>1.7829017266857601E-2</v>
      </c>
      <c r="L13" s="14">
        <v>2.59851239204025E-2</v>
      </c>
      <c r="M13" s="14"/>
      <c r="N13" s="14">
        <v>1.12502172168272E-2</v>
      </c>
      <c r="O13" s="14">
        <v>2.8935784597657499E-2</v>
      </c>
      <c r="P13" s="14">
        <v>3.5975374539376E-2</v>
      </c>
      <c r="Q13" s="14">
        <v>1.8363257560707301E-2</v>
      </c>
      <c r="R13" s="14">
        <v>2.1828028269788899E-2</v>
      </c>
      <c r="S13" s="14"/>
      <c r="T13" s="14">
        <v>2.5219672568209801E-2</v>
      </c>
      <c r="U13" s="14">
        <v>1.7432079309807599E-2</v>
      </c>
      <c r="V13" s="14"/>
      <c r="W13" s="14">
        <v>2.3606884353503998E-2</v>
      </c>
      <c r="X13" s="14">
        <v>1.97112360764388E-2</v>
      </c>
      <c r="Y13" s="14"/>
      <c r="Z13" s="14">
        <v>2.14424910530541E-2</v>
      </c>
      <c r="AA13" s="14">
        <v>1.9795366844943402E-2</v>
      </c>
    </row>
    <row r="14" spans="2:27" x14ac:dyDescent="0.3">
      <c r="B14" s="15" t="s">
        <v>52</v>
      </c>
      <c r="C14" s="14">
        <v>0.118384646066326</v>
      </c>
      <c r="D14" s="14">
        <v>8.4983307466605401E-2</v>
      </c>
      <c r="E14" s="14">
        <v>0.15043358548758801</v>
      </c>
      <c r="F14" s="14"/>
      <c r="G14" s="14">
        <v>0.130396025424552</v>
      </c>
      <c r="H14" s="14">
        <v>9.1635373500350198E-2</v>
      </c>
      <c r="I14" s="14">
        <v>0.12745531650231201</v>
      </c>
      <c r="J14" s="14">
        <v>0.15013545089171401</v>
      </c>
      <c r="K14" s="14">
        <v>0.122436503015648</v>
      </c>
      <c r="L14" s="14">
        <v>9.6318110354148001E-2</v>
      </c>
      <c r="M14" s="14"/>
      <c r="N14" s="14">
        <v>0.10642957428607</v>
      </c>
      <c r="O14" s="14">
        <v>8.4883244550600104E-2</v>
      </c>
      <c r="P14" s="14">
        <v>7.9087077558263497E-2</v>
      </c>
      <c r="Q14" s="14">
        <v>8.0277635884740794E-2</v>
      </c>
      <c r="R14" s="14">
        <v>0.13917662073258399</v>
      </c>
      <c r="S14" s="14"/>
      <c r="T14" s="14">
        <v>0.115742145313255</v>
      </c>
      <c r="U14" s="14">
        <v>0.120047035314808</v>
      </c>
      <c r="V14" s="14"/>
      <c r="W14" s="14">
        <v>0.102314816493457</v>
      </c>
      <c r="X14" s="14">
        <v>0.122078641824422</v>
      </c>
      <c r="Y14" s="14"/>
      <c r="Z14" s="14">
        <v>9.5977657707914193E-2</v>
      </c>
      <c r="AA14" s="14">
        <v>0.13276954246026201</v>
      </c>
    </row>
    <row r="15" spans="2:27" x14ac:dyDescent="0.3">
      <c r="B15" s="15" t="s">
        <v>53</v>
      </c>
      <c r="C15" s="18">
        <v>0.47067657218503201</v>
      </c>
      <c r="D15" s="18">
        <v>0.49200869390205298</v>
      </c>
      <c r="E15" s="18">
        <v>0.45005876284662799</v>
      </c>
      <c r="F15" s="18"/>
      <c r="G15" s="18">
        <v>0.42447995278075401</v>
      </c>
      <c r="H15" s="18">
        <v>0.531074679409273</v>
      </c>
      <c r="I15" s="18">
        <v>0.452332986821116</v>
      </c>
      <c r="J15" s="18">
        <v>0.48536858237828301</v>
      </c>
      <c r="K15" s="18">
        <v>0.47669440985510703</v>
      </c>
      <c r="L15" s="18">
        <v>0.45129317421005999</v>
      </c>
      <c r="M15" s="18"/>
      <c r="N15" s="18">
        <v>0.49571563549642</v>
      </c>
      <c r="O15" s="18">
        <v>0.41643752549170499</v>
      </c>
      <c r="P15" s="18">
        <v>0.52596755781556404</v>
      </c>
      <c r="Q15" s="18">
        <v>0.51758905582322401</v>
      </c>
      <c r="R15" s="18">
        <v>0.56128414645714098</v>
      </c>
      <c r="S15" s="18"/>
      <c r="T15" s="18">
        <v>0.48050964173489102</v>
      </c>
      <c r="U15" s="18">
        <v>0.46449061780819001</v>
      </c>
      <c r="V15" s="18"/>
      <c r="W15" s="18">
        <v>0.462461360169866</v>
      </c>
      <c r="X15" s="18">
        <v>0.472565015257702</v>
      </c>
      <c r="Y15" s="18"/>
      <c r="Z15" s="18">
        <v>0.49070487951110198</v>
      </c>
      <c r="AA15" s="18">
        <v>0.45781874759820901</v>
      </c>
    </row>
    <row r="16" spans="2:27" x14ac:dyDescent="0.3">
      <c r="B16" s="15" t="s">
        <v>54</v>
      </c>
      <c r="C16" s="18">
        <v>0.111140110590097</v>
      </c>
      <c r="D16" s="18">
        <v>0.128344677971302</v>
      </c>
      <c r="E16" s="18">
        <v>9.4776391058402104E-2</v>
      </c>
      <c r="F16" s="18"/>
      <c r="G16" s="18">
        <v>0.13963827439714699</v>
      </c>
      <c r="H16" s="18">
        <v>0.110320021596457</v>
      </c>
      <c r="I16" s="18">
        <v>0.11999071520149</v>
      </c>
      <c r="J16" s="18">
        <v>8.1057084441182606E-2</v>
      </c>
      <c r="K16" s="18">
        <v>9.9020064643960501E-2</v>
      </c>
      <c r="L16" s="18">
        <v>0.118173888312485</v>
      </c>
      <c r="M16" s="18"/>
      <c r="N16" s="18">
        <v>0.124715493783971</v>
      </c>
      <c r="O16" s="18">
        <v>0.146546151540035</v>
      </c>
      <c r="P16" s="18">
        <v>0.104251881541242</v>
      </c>
      <c r="Q16" s="18">
        <v>0.12665406379180999</v>
      </c>
      <c r="R16" s="18">
        <v>9.2048502279711897E-2</v>
      </c>
      <c r="S16" s="18"/>
      <c r="T16" s="18">
        <v>0.101131765607749</v>
      </c>
      <c r="U16" s="18">
        <v>0.11743633021252101</v>
      </c>
      <c r="V16" s="18"/>
      <c r="W16" s="18">
        <v>0.10392474755026899</v>
      </c>
      <c r="X16" s="18">
        <v>0.11279871688342299</v>
      </c>
      <c r="Y16" s="18"/>
      <c r="Z16" s="18">
        <v>0.13627588935135199</v>
      </c>
      <c r="AA16" s="18">
        <v>9.5003378269002597E-2</v>
      </c>
    </row>
    <row r="17" spans="2:27" x14ac:dyDescent="0.3">
      <c r="B17" s="15" t="s">
        <v>55</v>
      </c>
      <c r="C17" s="19">
        <v>0.35953646159493502</v>
      </c>
      <c r="D17" s="19">
        <v>0.36366401593075098</v>
      </c>
      <c r="E17" s="19">
        <v>0.35528237178822586</v>
      </c>
      <c r="F17" s="19" t="s">
        <v>15</v>
      </c>
      <c r="G17" s="19">
        <v>0.28484167838360702</v>
      </c>
      <c r="H17" s="19">
        <v>0.42075465781281601</v>
      </c>
      <c r="I17" s="19">
        <v>0.33234227161962598</v>
      </c>
      <c r="J17" s="19">
        <v>0.40431149793710042</v>
      </c>
      <c r="K17" s="19">
        <v>0.37767434521114651</v>
      </c>
      <c r="L17" s="19">
        <v>0.333119285897575</v>
      </c>
      <c r="M17" s="19" t="s">
        <v>15</v>
      </c>
      <c r="N17" s="19">
        <v>0.37100014171244899</v>
      </c>
      <c r="O17" s="19">
        <v>0.26989137395166996</v>
      </c>
      <c r="P17" s="19">
        <v>0.42171567627432205</v>
      </c>
      <c r="Q17" s="19">
        <v>0.39093499203141402</v>
      </c>
      <c r="R17" s="19">
        <v>0.46923564417742908</v>
      </c>
      <c r="S17" s="19" t="s">
        <v>15</v>
      </c>
      <c r="T17" s="19">
        <v>0.37937787612714202</v>
      </c>
      <c r="U17" s="19">
        <v>0.34705428759566903</v>
      </c>
      <c r="V17" s="19" t="s">
        <v>15</v>
      </c>
      <c r="W17" s="19">
        <v>0.35853661261959702</v>
      </c>
      <c r="X17" s="19">
        <v>0.35976629837427898</v>
      </c>
      <c r="Y17" s="19" t="s">
        <v>15</v>
      </c>
      <c r="Z17" s="19">
        <v>0.35442899015974999</v>
      </c>
      <c r="AA17" s="19">
        <v>0.36281536932920644</v>
      </c>
    </row>
    <row r="18" spans="2:27" x14ac:dyDescent="0.3">
      <c r="B18" s="16"/>
    </row>
    <row r="19" spans="2:27" x14ac:dyDescent="0.3">
      <c r="B19" t="s">
        <v>57</v>
      </c>
    </row>
    <row r="20" spans="2:27" x14ac:dyDescent="0.3">
      <c r="B20" t="s">
        <v>58</v>
      </c>
    </row>
    <row r="22" spans="2:27" x14ac:dyDescent="0.3">
      <c r="B22" s="8" t="str">
        <f>HYPERLINK("#'Contents'!A1", "Return to Contents")</f>
        <v>Return to Contents</v>
      </c>
    </row>
  </sheetData>
  <mergeCells count="7">
    <mergeCell ref="Z5:AA5"/>
    <mergeCell ref="D2:W2"/>
    <mergeCell ref="D5:E5"/>
    <mergeCell ref="G5:L5"/>
    <mergeCell ref="N5:R5"/>
    <mergeCell ref="T5:U5"/>
    <mergeCell ref="W5:X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133</vt:i4>
      </vt:variant>
    </vt:vector>
  </HeadingPairs>
  <TitlesOfParts>
    <vt:vector size="13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Seb Wride</cp:lastModifiedBy>
  <dcterms:created xsi:type="dcterms:W3CDTF">2025-03-16T15:17:24Z</dcterms:created>
  <dcterms:modified xsi:type="dcterms:W3CDTF">2025-03-24T10:55:41Z</dcterms:modified>
</cp:coreProperties>
</file>